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slicerCaches/slicerCache24.xml" ContentType="application/vnd.ms-excel.slicerCache+xml"/>
  <Override PartName="/xl/slicerCaches/slicerCache25.xml" ContentType="application/vnd.ms-excel.slicerCache+xml"/>
  <Override PartName="/xl/slicerCaches/slicerCache26.xml" ContentType="application/vnd.ms-excel.slicerCache+xml"/>
  <Override PartName="/xl/slicerCaches/slicerCache27.xml" ContentType="application/vnd.ms-excel.slicerCache+xml"/>
  <Override PartName="/xl/slicerCaches/slicerCache28.xml" ContentType="application/vnd.ms-excel.slicerCache+xml"/>
  <Override PartName="/xl/slicerCaches/slicerCache29.xml" ContentType="application/vnd.ms-excel.slicerCache+xml"/>
  <Override PartName="/xl/slicerCaches/slicerCache30.xml" ContentType="application/vnd.ms-excel.slicerCache+xml"/>
  <Override PartName="/xl/slicerCaches/slicerCache31.xml" ContentType="application/vnd.ms-excel.slicerCache+xml"/>
  <Override PartName="/xl/slicerCaches/slicerCache32.xml" ContentType="application/vnd.ms-excel.slicerCache+xml"/>
  <Override PartName="/xl/slicerCaches/slicerCache33.xml" ContentType="application/vnd.ms-excel.slicerCache+xml"/>
  <Override PartName="/xl/slicerCaches/slicerCache34.xml" ContentType="application/vnd.ms-excel.slicerCache+xml"/>
  <Override PartName="/xl/slicerCaches/slicerCache35.xml" ContentType="application/vnd.ms-excel.slicerCache+xml"/>
  <Override PartName="/xl/slicerCaches/slicerCache36.xml" ContentType="application/vnd.ms-excel.slicerCache+xml"/>
  <Override PartName="/xl/slicerCaches/slicerCache37.xml" ContentType="application/vnd.ms-excel.slicerCache+xml"/>
  <Override PartName="/xl/slicerCaches/slicerCache38.xml" ContentType="application/vnd.ms-excel.slicerCache+xml"/>
  <Override PartName="/xl/slicerCaches/slicerCache39.xml" ContentType="application/vnd.ms-excel.slicerCache+xml"/>
  <Override PartName="/xl/slicerCaches/slicerCache40.xml" ContentType="application/vnd.ms-excel.slicerCache+xml"/>
  <Override PartName="/xl/slicerCaches/slicerCache41.xml" ContentType="application/vnd.ms-excel.slicerCache+xml"/>
  <Override PartName="/xl/slicerCaches/slicerCache42.xml" ContentType="application/vnd.ms-excel.slicerCache+xml"/>
  <Override PartName="/xl/slicerCaches/slicerCache43.xml" ContentType="application/vnd.ms-excel.slicerCache+xml"/>
  <Override PartName="/xl/slicerCaches/slicerCache44.xml" ContentType="application/vnd.ms-excel.slicerCache+xml"/>
  <Override PartName="/xl/slicerCaches/slicerCache45.xml" ContentType="application/vnd.ms-excel.slicerCache+xml"/>
  <Override PartName="/xl/slicerCaches/slicerCache46.xml" ContentType="application/vnd.ms-excel.slicerCache+xml"/>
  <Override PartName="/xl/slicerCaches/slicerCache47.xml" ContentType="application/vnd.ms-excel.slicerCache+xml"/>
  <Override PartName="/xl/slicerCaches/slicerCache48.xml" ContentType="application/vnd.ms-excel.slicerCache+xml"/>
  <Override PartName="/xl/slicerCaches/slicerCache49.xml" ContentType="application/vnd.ms-excel.slicerCache+xml"/>
  <Override PartName="/xl/slicerCaches/slicerCache50.xml" ContentType="application/vnd.ms-excel.slicerCache+xml"/>
  <Override PartName="/xl/slicerCaches/slicerCache51.xml" ContentType="application/vnd.ms-excel.slicerCache+xml"/>
  <Override PartName="/xl/slicerCaches/slicerCache52.xml" ContentType="application/vnd.ms-excel.slicerCache+xml"/>
  <Override PartName="/xl/slicerCaches/slicerCache53.xml" ContentType="application/vnd.ms-excel.slicerCache+xml"/>
  <Override PartName="/xl/slicerCaches/slicerCache54.xml" ContentType="application/vnd.ms-excel.slicerCache+xml"/>
  <Override PartName="/xl/slicerCaches/slicerCache55.xml" ContentType="application/vnd.ms-excel.slicerCache+xml"/>
  <Override PartName="/xl/slicerCaches/slicerCache56.xml" ContentType="application/vnd.ms-excel.slicerCache+xml"/>
  <Override PartName="/xl/slicerCaches/slicerCache57.xml" ContentType="application/vnd.ms-excel.slicerCache+xml"/>
  <Override PartName="/xl/slicerCaches/slicerCache58.xml" ContentType="application/vnd.ms-excel.slicerCache+xml"/>
  <Override PartName="/xl/slicerCaches/slicerCache59.xml" ContentType="application/vnd.ms-excel.slicerCache+xml"/>
  <Override PartName="/xl/slicerCaches/slicerCache60.xml" ContentType="application/vnd.ms-excel.slicerCache+xml"/>
  <Override PartName="/xl/slicerCaches/slicerCache61.xml" ContentType="application/vnd.ms-excel.slicerCache+xml"/>
  <Override PartName="/xl/slicerCaches/slicerCache62.xml" ContentType="application/vnd.ms-excel.slicerCache+xml"/>
  <Override PartName="/xl/slicerCaches/slicerCache63.xml" ContentType="application/vnd.ms-excel.slicerCache+xml"/>
  <Override PartName="/xl/slicerCaches/slicerCache64.xml" ContentType="application/vnd.ms-excel.slicerCache+xml"/>
  <Override PartName="/xl/slicerCaches/slicerCache65.xml" ContentType="application/vnd.ms-excel.slicerCache+xml"/>
  <Override PartName="/xl/slicerCaches/slicerCache66.xml" ContentType="application/vnd.ms-excel.slicerCache+xml"/>
  <Override PartName="/xl/slicerCaches/slicerCache67.xml" ContentType="application/vnd.ms-excel.slicerCache+xml"/>
  <Override PartName="/xl/slicerCaches/slicerCache68.xml" ContentType="application/vnd.ms-excel.slicerCache+xml"/>
  <Override PartName="/xl/slicerCaches/slicerCache69.xml" ContentType="application/vnd.ms-excel.slicerCache+xml"/>
  <Override PartName="/xl/slicerCaches/slicerCache70.xml" ContentType="application/vnd.ms-excel.slicerCache+xml"/>
  <Override PartName="/xl/slicerCaches/slicerCache7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5.xml" ContentType="application/vnd.openxmlformats-officedocument.drawing+xml"/>
  <Override PartName="/xl/tables/table4.xml" ContentType="application/vnd.openxmlformats-officedocument.spreadsheetml.table+xml"/>
  <Override PartName="/xl/slicers/slicer4.xml" ContentType="application/vnd.ms-excel.slicer+xml"/>
  <Override PartName="/xl/drawings/drawing6.xml" ContentType="application/vnd.openxmlformats-officedocument.drawing+xml"/>
  <Override PartName="/xl/tables/table5.xml" ContentType="application/vnd.openxmlformats-officedocument.spreadsheetml.table+xml"/>
  <Override PartName="/xl/slicers/slicer5.xml" ContentType="application/vnd.ms-excel.slicer+xml"/>
  <Override PartName="/xl/drawings/drawing7.xml" ContentType="application/vnd.openxmlformats-officedocument.drawing+xml"/>
  <Override PartName="/xl/tables/table6.xml" ContentType="application/vnd.openxmlformats-officedocument.spreadsheetml.table+xml"/>
  <Override PartName="/xl/slicers/slicer6.xml" ContentType="application/vnd.ms-excel.slicer+xml"/>
  <Override PartName="/xl/drawings/drawing8.xml" ContentType="application/vnd.openxmlformats-officedocument.drawing+xml"/>
  <Override PartName="/xl/tables/table7.xml" ContentType="application/vnd.openxmlformats-officedocument.spreadsheetml.table+xml"/>
  <Override PartName="/xl/slicers/slicer7.xml" ContentType="application/vnd.ms-excel.slicer+xml"/>
  <Override PartName="/xl/drawings/drawing9.xml" ContentType="application/vnd.openxmlformats-officedocument.drawing+xml"/>
  <Override PartName="/xl/tables/table8.xml" ContentType="application/vnd.openxmlformats-officedocument.spreadsheetml.table+xml"/>
  <Override PartName="/xl/slicers/slicer8.xml" ContentType="application/vnd.ms-excel.slicer+xml"/>
  <Override PartName="/xl/drawings/drawing10.xml" ContentType="application/vnd.openxmlformats-officedocument.drawing+xml"/>
  <Override PartName="/xl/tables/table9.xml" ContentType="application/vnd.openxmlformats-officedocument.spreadsheetml.table+xml"/>
  <Override PartName="/xl/slicers/slicer9.xml" ContentType="application/vnd.ms-excel.slicer+xml"/>
  <Override PartName="/xl/drawings/drawing11.xml" ContentType="application/vnd.openxmlformats-officedocument.drawing+xml"/>
  <Override PartName="/xl/tables/table10.xml" ContentType="application/vnd.openxmlformats-officedocument.spreadsheetml.table+xml"/>
  <Override PartName="/xl/slicers/slicer10.xml" ContentType="application/vnd.ms-excel.slicer+xml"/>
  <Override PartName="/xl/drawings/drawing12.xml" ContentType="application/vnd.openxmlformats-officedocument.drawing+xml"/>
  <Override PartName="/xl/tables/table11.xml" ContentType="application/vnd.openxmlformats-officedocument.spreadsheetml.table+xml"/>
  <Override PartName="/xl/slicers/slicer11.xml" ContentType="application/vnd.ms-excel.slicer+xml"/>
  <Override PartName="/xl/drawings/drawing13.xml" ContentType="application/vnd.openxmlformats-officedocument.drawing+xml"/>
  <Override PartName="/xl/tables/table12.xml" ContentType="application/vnd.openxmlformats-officedocument.spreadsheetml.table+xml"/>
  <Override PartName="/xl/slicers/slicer1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hidePivotFieldList="1" defaultThemeVersion="166925"/>
  <mc:AlternateContent xmlns:mc="http://schemas.openxmlformats.org/markup-compatibility/2006">
    <mc:Choice Requires="x15">
      <x15ac:absPath xmlns:x15ac="http://schemas.microsoft.com/office/spreadsheetml/2010/11/ac" url="C:\Users\user\Downloads\Versión corregida\"/>
    </mc:Choice>
  </mc:AlternateContent>
  <xr:revisionPtr revIDLastSave="0" documentId="8_{8A43BF2B-572A-4DDE-BA6F-305117C4EBAD}" xr6:coauthVersionLast="47" xr6:coauthVersionMax="47" xr10:uidLastSave="{00000000-0000-0000-0000-000000000000}"/>
  <workbookProtection workbookAlgorithmName="SHA-512" workbookHashValue="nSJS0EIFnBE7L7fiSfz0f/cBm9ruCdO/+Krnp9FDV6CWx2I5ujIsqJKzrVkm6HNtZtVMMUI/+ZR8Htkn27NdOw==" workbookSaltValue="9+Qb0UjdbJ+lfchtJACeFA==" workbookSpinCount="100000" lockStructure="1"/>
  <bookViews>
    <workbookView xWindow="-110" yWindow="-110" windowWidth="19420" windowHeight="10300" tabRatio="754" xr2:uid="{7EC4FBE8-97BB-440C-A53C-06F34174E4AE}"/>
  </bookViews>
  <sheets>
    <sheet name="Guide" sheetId="19" r:id="rId1"/>
    <sheet name="Answers" sheetId="3" state="hidden" r:id="rId2"/>
    <sheet name="P1" sheetId="4" r:id="rId3"/>
    <sheet name="P2" sheetId="5" r:id="rId4"/>
    <sheet name="P3" sheetId="6" r:id="rId5"/>
    <sheet name="P4" sheetId="7" r:id="rId6"/>
    <sheet name="P5" sheetId="8" r:id="rId7"/>
    <sheet name="P6" sheetId="9" r:id="rId8"/>
    <sheet name="P7" sheetId="10" r:id="rId9"/>
    <sheet name="P8" sheetId="11" r:id="rId10"/>
    <sheet name="P9" sheetId="12" r:id="rId11"/>
    <sheet name="P10" sheetId="13" r:id="rId12"/>
    <sheet name="CONFORMITY" sheetId="15" r:id="rId13"/>
    <sheet name="IN PROCESS" sheetId="16" r:id="rId14"/>
    <sheet name="PLAN" sheetId="17" r:id="rId15"/>
    <sheet name="FSC P&amp;C" sheetId="20" r:id="rId16"/>
  </sheets>
  <externalReferences>
    <externalReference r:id="rId17"/>
  </externalReferences>
  <definedNames>
    <definedName name="_xlnm._FilterDatabase" localSheetId="1" hidden="1">Answers!$A$1:$I$265</definedName>
    <definedName name="SegmentaciónDeDatos_CRB">#N/A</definedName>
    <definedName name="SegmentaciónDeDatos_CRB1">#N/A</definedName>
    <definedName name="SegmentaciónDeDatos_CRB11">#N/A</definedName>
    <definedName name="SegmentaciónDeDatos_CRB111">#N/A</definedName>
    <definedName name="SegmentaciónDeDatos_CRB1111">#N/A</definedName>
    <definedName name="SegmentaciónDeDatos_CRB12">#N/A</definedName>
    <definedName name="SegmentaciónDeDatos_CRB121">#N/A</definedName>
    <definedName name="SegmentaciónDeDatos_CRB1211">#N/A</definedName>
    <definedName name="SegmentaciónDeDatos_CRB122">#N/A</definedName>
    <definedName name="SegmentaciónDeDatos_CRB13">#N/A</definedName>
    <definedName name="SegmentaciónDeDatos_CRB2">#N/A</definedName>
    <definedName name="SegmentaciónDeDatos_CRB21">#N/A</definedName>
    <definedName name="SegmentaciónDeDatos_Criterio">#N/A</definedName>
    <definedName name="SegmentaciónDeDatos_Criterio1">#N/A</definedName>
    <definedName name="SegmentaciónDeDatos_Criterio11">#N/A</definedName>
    <definedName name="SegmentaciónDeDatos_Criterio111">#N/A</definedName>
    <definedName name="SegmentaciónDeDatos_Criterio1111">#N/A</definedName>
    <definedName name="SegmentaciónDeDatos_Criterio12">#N/A</definedName>
    <definedName name="SegmentaciónDeDatos_Criterio121">#N/A</definedName>
    <definedName name="SegmentaciónDeDatos_Criterio1211">#N/A</definedName>
    <definedName name="SegmentaciónDeDatos_Criterio122">#N/A</definedName>
    <definedName name="SegmentaciónDeDatos_Criterio13">#N/A</definedName>
    <definedName name="SegmentaciónDeDatos_Nivel_de_conformidad">#N/A</definedName>
    <definedName name="SegmentaciónDeDatos_Nivel_de_conformidad1">#N/A</definedName>
    <definedName name="SegmentaciónDeDatos_Nivel_de_conformidad11">#N/A</definedName>
    <definedName name="SegmentaciónDeDatos_Nivel_de_conformidad111">#N/A</definedName>
    <definedName name="SegmentaciónDeDatos_Nivel_de_conformidad1111">#N/A</definedName>
    <definedName name="SegmentaciónDeDatos_Nivel_de_conformidad12">#N/A</definedName>
    <definedName name="SegmentaciónDeDatos_Nivel_de_conformidad121">#N/A</definedName>
    <definedName name="SegmentaciónDeDatos_Nivel_de_conformidad1211">#N/A</definedName>
    <definedName name="SegmentaciónDeDatos_Nivel_de_conformidad122">#N/A</definedName>
    <definedName name="SegmentaciónDeDatos_Nivel_de_conformidad13">#N/A</definedName>
    <definedName name="SegmentaciónDeDatos_Nivel_de_conformidad2">#N/A</definedName>
    <definedName name="SegmentaciónDeDatos_Nivel_de_conformidad21">#N/A</definedName>
    <definedName name="SegmentaciónDeDatos_PMC1">#N/A</definedName>
    <definedName name="SegmentaciónDeDatos_PMC11">#N/A</definedName>
    <definedName name="SegmentaciónDeDatos_PMC111">#N/A</definedName>
    <definedName name="SegmentaciónDeDatos_PMC1111">#N/A</definedName>
    <definedName name="SegmentaciónDeDatos_PMC11111">#N/A</definedName>
    <definedName name="SegmentaciónDeDatos_PMC112">#N/A</definedName>
    <definedName name="SegmentaciónDeDatos_PMC1121">#N/A</definedName>
    <definedName name="SegmentaciónDeDatos_PMC11211">#N/A</definedName>
    <definedName name="SegmentaciónDeDatos_PMC1122">#N/A</definedName>
    <definedName name="SegmentaciónDeDatos_PMC113">#N/A</definedName>
    <definedName name="SegmentaciónDeDatos_PMC12">#N/A</definedName>
    <definedName name="SegmentaciónDeDatos_PMC121">#N/A</definedName>
    <definedName name="SegmentaciónDeDatos_Principio">#N/A</definedName>
    <definedName name="SegmentaciónDeDatos_Principio1">#N/A</definedName>
    <definedName name="SegmentaciónDeDatos_Respuesta">#N/A</definedName>
    <definedName name="SegmentaciónDeDatos_Respuesta1">#N/A</definedName>
    <definedName name="SegmentaciónDeDatos_Respuesta11">#N/A</definedName>
    <definedName name="SegmentaciónDeDatos_Respuesta111">#N/A</definedName>
    <definedName name="SegmentaciónDeDatos_Respuesta1111">#N/A</definedName>
    <definedName name="SegmentaciónDeDatos_Respuesta12">#N/A</definedName>
    <definedName name="SegmentaciónDeDatos_Respuesta121">#N/A</definedName>
    <definedName name="SegmentaciónDeDatos_Respuesta1211">#N/A</definedName>
    <definedName name="SegmentaciónDeDatos_Respuesta122">#N/A</definedName>
    <definedName name="SegmentaciónDeDatos_Respuesta13">#N/A</definedName>
    <definedName name="SegmentaciónDeDatos_Respuesta2">#N/A</definedName>
    <definedName name="SegmentaciónDeDatos_Respuesta21">#N/A</definedName>
    <definedName name="SegmentaciónDeDatos_Tipo_de_Acción">#N/A</definedName>
    <definedName name="SegmentaciónDeDatos_Tipo_de_Acción1">#N/A</definedName>
    <definedName name="SegmentaciónDeDatos_Tipo_de_Acción11">#N/A</definedName>
    <definedName name="SegmentaciónDeDatos_Tipo_de_Acción111">#N/A</definedName>
    <definedName name="SegmentaciónDeDatos_Tipo_de_Acción1111">#N/A</definedName>
    <definedName name="SegmentaciónDeDatos_Tipo_de_Acción12">#N/A</definedName>
    <definedName name="SegmentaciónDeDatos_Tipo_de_Acción121">#N/A</definedName>
    <definedName name="SegmentaciónDeDatos_Tipo_de_Acción1211">#N/A</definedName>
    <definedName name="SegmentaciónDeDatos_Tipo_de_Acción122">#N/A</definedName>
    <definedName name="SegmentaciónDeDatos_Tipo_de_Acción13">#N/A</definedName>
    <definedName name="SegmentaciónDeDatos_Tipo_de_Acción2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8"/>
        <x14:slicerCache r:id="rId19"/>
        <x14:slicerCache r:id="rId20"/>
        <x14:slicerCache r:id="rId21"/>
        <x14:slicerCache r:id="rId22"/>
        <x14:slicerCache r:id="rId23"/>
        <x14:slicerCache r:id="rId24"/>
        <x14:slicerCache r:id="rId25"/>
        <x14:slicerCache r:id="rId26"/>
        <x14:slicerCache r:id="rId27"/>
        <x14:slicerCache r:id="rId28"/>
        <x14:slicerCache r:id="rId29"/>
        <x14:slicerCache r:id="rId30"/>
        <x14:slicerCache r:id="rId31"/>
        <x14:slicerCache r:id="rId32"/>
        <x14:slicerCache r:id="rId33"/>
        <x14:slicerCache r:id="rId34"/>
        <x14:slicerCache r:id="rId35"/>
        <x14:slicerCache r:id="rId36"/>
        <x14:slicerCache r:id="rId37"/>
        <x14:slicerCache r:id="rId38"/>
        <x14:slicerCache r:id="rId39"/>
        <x14:slicerCache r:id="rId40"/>
        <x14:slicerCache r:id="rId41"/>
        <x14:slicerCache r:id="rId42"/>
        <x14:slicerCache r:id="rId43"/>
        <x14:slicerCache r:id="rId44"/>
        <x14:slicerCache r:id="rId45"/>
        <x14:slicerCache r:id="rId46"/>
        <x14:slicerCache r:id="rId47"/>
        <x14:slicerCache r:id="rId48"/>
        <x14:slicerCache r:id="rId49"/>
        <x14:slicerCache r:id="rId50"/>
        <x14:slicerCache r:id="rId51"/>
        <x14:slicerCache r:id="rId52"/>
        <x14:slicerCache r:id="rId53"/>
        <x14:slicerCache r:id="rId54"/>
        <x14:slicerCache r:id="rId55"/>
        <x14:slicerCache r:id="rId56"/>
        <x14:slicerCache r:id="rId57"/>
        <x14:slicerCache r:id="rId58"/>
        <x14:slicerCache r:id="rId59"/>
        <x14:slicerCache r:id="rId60"/>
        <x14:slicerCache r:id="rId61"/>
        <x14:slicerCache r:id="rId62"/>
        <x14:slicerCache r:id="rId63"/>
        <x14:slicerCache r:id="rId64"/>
        <x14:slicerCache r:id="rId65"/>
        <x14:slicerCache r:id="rId66"/>
        <x14:slicerCache r:id="rId67"/>
        <x14:slicerCache r:id="rId68"/>
        <x14:slicerCache r:id="rId69"/>
        <x14:slicerCache r:id="rId70"/>
        <x14:slicerCache r:id="rId71"/>
        <x14:slicerCache r:id="rId72"/>
        <x14:slicerCache r:id="rId73"/>
        <x14:slicerCache r:id="rId74"/>
        <x14:slicerCache r:id="rId75"/>
        <x14:slicerCache r:id="rId76"/>
        <x14:slicerCache r:id="rId77"/>
        <x14:slicerCache r:id="rId78"/>
        <x14:slicerCache r:id="rId79"/>
        <x14:slicerCache r:id="rId80"/>
        <x14:slicerCache r:id="rId81"/>
        <x14:slicerCache r:id="rId82"/>
        <x14:slicerCache r:id="rId83"/>
        <x14:slicerCache r:id="rId84"/>
        <x14:slicerCache r:id="rId85"/>
        <x14:slicerCache r:id="rId86"/>
        <x14:slicerCache r:id="rId87"/>
        <x14:slicerCache r:id="rId8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3" l="1"/>
  <c r="H38" i="13"/>
  <c r="G38" i="13"/>
  <c r="I20" i="13"/>
  <c r="H20" i="13"/>
  <c r="G21" i="13"/>
  <c r="G20" i="13"/>
  <c r="F21" i="13"/>
  <c r="I21" i="13" s="1"/>
  <c r="H203" i="16"/>
  <c r="H202" i="16"/>
  <c r="H193" i="16"/>
  <c r="H159" i="16"/>
  <c r="H145" i="16"/>
  <c r="H144" i="16"/>
  <c r="H121" i="16"/>
  <c r="H93" i="16"/>
  <c r="H83" i="16"/>
  <c r="H66" i="16"/>
  <c r="H65" i="16"/>
  <c r="H21" i="13" l="1"/>
  <c r="G25" i="13"/>
  <c r="G24" i="13"/>
  <c r="H27" i="13"/>
  <c r="H22" i="13"/>
  <c r="H18" i="13"/>
  <c r="H17" i="13"/>
  <c r="F19" i="13"/>
  <c r="H19" i="13" s="1"/>
  <c r="G27" i="13"/>
  <c r="G22" i="13"/>
  <c r="G18" i="13"/>
  <c r="G17" i="13"/>
  <c r="H16" i="13"/>
  <c r="G16" i="13"/>
  <c r="G53" i="13"/>
  <c r="G52" i="13"/>
  <c r="G50" i="13"/>
  <c r="G48" i="13"/>
  <c r="G47" i="13"/>
  <c r="G46" i="13"/>
  <c r="G45" i="13"/>
  <c r="G43" i="13"/>
  <c r="G42" i="13"/>
  <c r="G41" i="13"/>
  <c r="G40" i="13"/>
  <c r="G37" i="13"/>
  <c r="G34" i="13"/>
  <c r="G33" i="13"/>
  <c r="G32" i="13"/>
  <c r="G26" i="13"/>
  <c r="G23" i="13"/>
  <c r="G15" i="13"/>
  <c r="G13" i="13"/>
  <c r="H22" i="12"/>
  <c r="G22" i="12"/>
  <c r="H19" i="12"/>
  <c r="G19" i="12"/>
  <c r="G25" i="12"/>
  <c r="G24" i="12"/>
  <c r="G23" i="12"/>
  <c r="G21" i="12"/>
  <c r="G20" i="12"/>
  <c r="G18" i="12"/>
  <c r="G17" i="12"/>
  <c r="G16" i="12"/>
  <c r="G15" i="12"/>
  <c r="G14" i="12"/>
  <c r="G13" i="12"/>
  <c r="G20" i="11"/>
  <c r="G19" i="11"/>
  <c r="G18" i="11"/>
  <c r="G17" i="11"/>
  <c r="G16" i="11"/>
  <c r="G15" i="11"/>
  <c r="G14" i="11"/>
  <c r="G13" i="11"/>
  <c r="G14" i="6"/>
  <c r="G18" i="10"/>
  <c r="H21" i="10"/>
  <c r="G21" i="10"/>
  <c r="G23" i="10"/>
  <c r="G22" i="10"/>
  <c r="G20" i="10"/>
  <c r="G19" i="10"/>
  <c r="G17" i="10"/>
  <c r="G16" i="10"/>
  <c r="G15" i="10"/>
  <c r="G14" i="10"/>
  <c r="G13" i="10"/>
  <c r="H44" i="9" l="1"/>
  <c r="G44" i="9"/>
  <c r="G42" i="9"/>
  <c r="G40" i="9"/>
  <c r="G39" i="9"/>
  <c r="G36" i="9"/>
  <c r="G35" i="9"/>
  <c r="G33" i="9"/>
  <c r="G32" i="9"/>
  <c r="G30" i="9"/>
  <c r="G28" i="9"/>
  <c r="G26" i="9"/>
  <c r="G25" i="9"/>
  <c r="G22" i="9"/>
  <c r="G21" i="9"/>
  <c r="G20" i="9"/>
  <c r="G18" i="9"/>
  <c r="G16" i="9"/>
  <c r="I13" i="9" l="1"/>
  <c r="G13" i="9" l="1"/>
  <c r="H41" i="7"/>
  <c r="H14" i="7"/>
  <c r="H23" i="6"/>
  <c r="H18" i="6"/>
  <c r="H28" i="8"/>
  <c r="G28" i="8"/>
  <c r="G30" i="8"/>
  <c r="G29" i="8"/>
  <c r="G26" i="8"/>
  <c r="G25" i="8"/>
  <c r="G24" i="8"/>
  <c r="G23" i="8"/>
  <c r="G22" i="8"/>
  <c r="G21" i="8"/>
  <c r="G20" i="8"/>
  <c r="G19" i="8"/>
  <c r="G18" i="8"/>
  <c r="G17" i="8"/>
  <c r="G16" i="8"/>
  <c r="G15" i="8"/>
  <c r="G14" i="8"/>
  <c r="G13" i="8"/>
  <c r="G41" i="7"/>
  <c r="G44" i="7"/>
  <c r="G40" i="7"/>
  <c r="G39" i="7"/>
  <c r="G37" i="7"/>
  <c r="G36" i="7"/>
  <c r="G34" i="7"/>
  <c r="G33" i="7"/>
  <c r="G32" i="7"/>
  <c r="G31" i="7"/>
  <c r="G30" i="7"/>
  <c r="G29" i="7"/>
  <c r="G28" i="7"/>
  <c r="G27" i="7"/>
  <c r="G26" i="7"/>
  <c r="G24" i="7"/>
  <c r="G23" i="7"/>
  <c r="G21" i="7"/>
  <c r="G20" i="7"/>
  <c r="G19" i="7"/>
  <c r="G18" i="7"/>
  <c r="G17" i="7"/>
  <c r="G15" i="7"/>
  <c r="G14" i="7"/>
  <c r="G13" i="7"/>
  <c r="G23" i="6"/>
  <c r="G18" i="6"/>
  <c r="G33" i="6"/>
  <c r="G31" i="6"/>
  <c r="G30" i="6"/>
  <c r="G28" i="6"/>
  <c r="G26" i="6"/>
  <c r="G24" i="6"/>
  <c r="G22" i="6"/>
  <c r="G21" i="6"/>
  <c r="F20" i="6"/>
  <c r="G20" i="6" s="1"/>
  <c r="G19" i="6"/>
  <c r="G17" i="6"/>
  <c r="G16" i="6"/>
  <c r="G15" i="6"/>
  <c r="G13" i="6" l="1"/>
  <c r="G16" i="5"/>
  <c r="G14" i="5"/>
  <c r="H16" i="5"/>
  <c r="H14" i="5"/>
  <c r="H40" i="4"/>
  <c r="H29" i="4"/>
  <c r="F24" i="4"/>
  <c r="F18" i="4"/>
  <c r="H13" i="5"/>
  <c r="G13" i="5"/>
  <c r="G59" i="5" l="1"/>
  <c r="G57" i="5"/>
  <c r="G56" i="5"/>
  <c r="G54" i="5"/>
  <c r="G53" i="5"/>
  <c r="G51" i="5"/>
  <c r="G50" i="5"/>
  <c r="G49" i="5"/>
  <c r="G48" i="5"/>
  <c r="G45" i="5"/>
  <c r="G44" i="5"/>
  <c r="G43" i="5"/>
  <c r="G42" i="5"/>
  <c r="G40" i="5"/>
  <c r="G37" i="5"/>
  <c r="G36" i="5"/>
  <c r="G35" i="5"/>
  <c r="G32" i="5"/>
  <c r="G30" i="5"/>
  <c r="G29" i="5"/>
  <c r="G27" i="5"/>
  <c r="G24" i="5"/>
  <c r="G22" i="5"/>
  <c r="G21" i="5"/>
  <c r="G18" i="5"/>
  <c r="G17" i="5"/>
  <c r="G40" i="4"/>
  <c r="H40" i="15" s="1"/>
  <c r="G29" i="4"/>
  <c r="G41" i="4"/>
  <c r="H41" i="15" s="1"/>
  <c r="G39" i="4"/>
  <c r="H39" i="15" s="1"/>
  <c r="G37" i="4"/>
  <c r="H37" i="15" s="1"/>
  <c r="G36" i="4"/>
  <c r="H36" i="15" s="1"/>
  <c r="G35" i="4"/>
  <c r="H35" i="15" s="1"/>
  <c r="G34" i="4"/>
  <c r="H34" i="15" s="1"/>
  <c r="G33" i="4"/>
  <c r="H33" i="15" s="1"/>
  <c r="G32" i="4"/>
  <c r="G31" i="4"/>
  <c r="G30" i="4"/>
  <c r="G28" i="4"/>
  <c r="G27" i="4"/>
  <c r="G26" i="4"/>
  <c r="G25" i="4"/>
  <c r="G24" i="4"/>
  <c r="G22" i="4"/>
  <c r="G20" i="4"/>
  <c r="G19" i="4"/>
  <c r="G17" i="4"/>
  <c r="G16" i="4"/>
  <c r="G15" i="4"/>
  <c r="G14" i="4"/>
  <c r="G13" i="4"/>
  <c r="A13" i="13" l="1"/>
  <c r="B13" i="13"/>
  <c r="C13" i="13"/>
  <c r="D13" i="13"/>
  <c r="H13" i="13"/>
  <c r="I13" i="13"/>
  <c r="F14" i="13"/>
  <c r="A15" i="13"/>
  <c r="B15" i="13"/>
  <c r="C15" i="13"/>
  <c r="D15" i="13"/>
  <c r="H15" i="13"/>
  <c r="I15" i="13"/>
  <c r="A16" i="13"/>
  <c r="B16" i="13"/>
  <c r="C16" i="13"/>
  <c r="D16" i="13"/>
  <c r="I16" i="13"/>
  <c r="A17" i="13"/>
  <c r="B17" i="13"/>
  <c r="C17" i="13"/>
  <c r="D17" i="13"/>
  <c r="I17" i="13"/>
  <c r="A18" i="13"/>
  <c r="B18" i="13"/>
  <c r="C18" i="13"/>
  <c r="D18" i="13"/>
  <c r="I18" i="13"/>
  <c r="G19" i="13"/>
  <c r="I19" i="13"/>
  <c r="A20" i="13"/>
  <c r="B20" i="13"/>
  <c r="C20" i="13"/>
  <c r="D20" i="13"/>
  <c r="A22" i="13"/>
  <c r="B22" i="13"/>
  <c r="C22" i="13"/>
  <c r="D22" i="13"/>
  <c r="I22" i="13"/>
  <c r="A23" i="13"/>
  <c r="B23" i="13"/>
  <c r="C23" i="13"/>
  <c r="D23" i="13"/>
  <c r="H23" i="13"/>
  <c r="I23" i="13"/>
  <c r="A24" i="13"/>
  <c r="B24" i="13"/>
  <c r="C24" i="13"/>
  <c r="D24" i="13"/>
  <c r="H24" i="13"/>
  <c r="I24" i="13"/>
  <c r="A25" i="13"/>
  <c r="B25" i="13"/>
  <c r="C25" i="13"/>
  <c r="D25" i="13"/>
  <c r="H25" i="13"/>
  <c r="I25" i="13"/>
  <c r="A26" i="13"/>
  <c r="B26" i="13"/>
  <c r="C26" i="13"/>
  <c r="D26" i="13"/>
  <c r="H26" i="13"/>
  <c r="I26" i="13"/>
  <c r="A27" i="13"/>
  <c r="B27" i="13"/>
  <c r="C27" i="13"/>
  <c r="D27" i="13"/>
  <c r="I27" i="13"/>
  <c r="F28" i="13"/>
  <c r="H28" i="13" s="1"/>
  <c r="F29" i="13"/>
  <c r="H29" i="13" s="1"/>
  <c r="F30" i="13"/>
  <c r="F31" i="13"/>
  <c r="I31" i="13" s="1"/>
  <c r="A32" i="13"/>
  <c r="B32" i="13"/>
  <c r="C32" i="13"/>
  <c r="D32" i="13"/>
  <c r="H32" i="13"/>
  <c r="I32" i="13"/>
  <c r="A33" i="13"/>
  <c r="B33" i="13"/>
  <c r="C33" i="13"/>
  <c r="D33" i="13"/>
  <c r="H33" i="13"/>
  <c r="I33" i="13"/>
  <c r="A34" i="13"/>
  <c r="B34" i="13"/>
  <c r="C34" i="13"/>
  <c r="D34" i="13"/>
  <c r="H34" i="13"/>
  <c r="I34" i="13"/>
  <c r="F35" i="13"/>
  <c r="H35" i="13" s="1"/>
  <c r="F36" i="13"/>
  <c r="G36" i="13" s="1"/>
  <c r="A37" i="13"/>
  <c r="B37" i="13"/>
  <c r="C37" i="13"/>
  <c r="D37" i="13"/>
  <c r="H37" i="13"/>
  <c r="I37" i="13"/>
  <c r="A38" i="13"/>
  <c r="B38" i="13"/>
  <c r="C38" i="13"/>
  <c r="D38" i="13"/>
  <c r="F39" i="13"/>
  <c r="A40" i="13"/>
  <c r="B40" i="13"/>
  <c r="C40" i="13"/>
  <c r="D40" i="13"/>
  <c r="H40" i="13"/>
  <c r="I40" i="13"/>
  <c r="A41" i="13"/>
  <c r="B41" i="13"/>
  <c r="C41" i="13"/>
  <c r="D41" i="13"/>
  <c r="H41" i="13"/>
  <c r="I41" i="13"/>
  <c r="A42" i="13"/>
  <c r="B42" i="13"/>
  <c r="C42" i="13"/>
  <c r="D42" i="13"/>
  <c r="H42" i="13"/>
  <c r="I42" i="13"/>
  <c r="A43" i="13"/>
  <c r="B43" i="13"/>
  <c r="C43" i="13"/>
  <c r="D43" i="13"/>
  <c r="H43" i="13"/>
  <c r="I43" i="13"/>
  <c r="F44" i="13"/>
  <c r="G44" i="13" s="1"/>
  <c r="A45" i="13"/>
  <c r="B45" i="13"/>
  <c r="C45" i="13"/>
  <c r="D45" i="13"/>
  <c r="H45" i="13"/>
  <c r="I45" i="13"/>
  <c r="A46" i="13"/>
  <c r="B46" i="13"/>
  <c r="C46" i="13"/>
  <c r="D46" i="13"/>
  <c r="H46" i="13"/>
  <c r="I46" i="13"/>
  <c r="A47" i="13"/>
  <c r="B47" i="13"/>
  <c r="C47" i="13"/>
  <c r="D47" i="13"/>
  <c r="H47" i="13"/>
  <c r="I47" i="13"/>
  <c r="A48" i="13"/>
  <c r="B48" i="13"/>
  <c r="C48" i="13"/>
  <c r="D48" i="13"/>
  <c r="H48" i="13"/>
  <c r="I48" i="13"/>
  <c r="F49" i="13"/>
  <c r="G49" i="13" s="1"/>
  <c r="A50" i="13"/>
  <c r="B50" i="13"/>
  <c r="C50" i="13"/>
  <c r="D50" i="13"/>
  <c r="H50" i="13"/>
  <c r="I50" i="13"/>
  <c r="F51" i="13"/>
  <c r="A52" i="13"/>
  <c r="B52" i="13"/>
  <c r="C52" i="13"/>
  <c r="D52" i="13"/>
  <c r="H52" i="13"/>
  <c r="I52" i="13"/>
  <c r="A53" i="13"/>
  <c r="B53" i="13"/>
  <c r="C53" i="13"/>
  <c r="D53" i="13"/>
  <c r="H53" i="13"/>
  <c r="I53" i="13"/>
  <c r="F54" i="13"/>
  <c r="G54" i="13" s="1"/>
  <c r="F55" i="13"/>
  <c r="G55" i="13" s="1"/>
  <c r="H39" i="13" l="1"/>
  <c r="G39" i="13"/>
  <c r="I39" i="13"/>
  <c r="I44" i="13"/>
  <c r="H44" i="13"/>
  <c r="H54" i="13"/>
  <c r="I54" i="13"/>
  <c r="H55" i="13"/>
  <c r="I55" i="13"/>
  <c r="H51" i="13"/>
  <c r="G51" i="13"/>
  <c r="I49" i="13"/>
  <c r="H49" i="13"/>
  <c r="I36" i="13"/>
  <c r="H36" i="13"/>
  <c r="I35" i="13"/>
  <c r="G35" i="13"/>
  <c r="G30" i="13"/>
  <c r="H30" i="13"/>
  <c r="G31" i="13"/>
  <c r="H31" i="13"/>
  <c r="G28" i="13"/>
  <c r="I30" i="13"/>
  <c r="G29" i="13"/>
  <c r="I28" i="13"/>
  <c r="H14" i="13"/>
  <c r="G14" i="13"/>
  <c r="I14" i="13"/>
  <c r="I29" i="13"/>
  <c r="I51" i="13"/>
  <c r="F267" i="15" l="1"/>
  <c r="F266" i="15"/>
  <c r="F265" i="15"/>
  <c r="F264" i="15"/>
  <c r="F263" i="15"/>
  <c r="F262" i="15"/>
  <c r="F261" i="15"/>
  <c r="F260" i="15"/>
  <c r="F259" i="15"/>
  <c r="F258" i="15"/>
  <c r="F257" i="15"/>
  <c r="F256" i="15"/>
  <c r="F255" i="15"/>
  <c r="F254" i="15"/>
  <c r="F253" i="15"/>
  <c r="F252" i="15"/>
  <c r="F251" i="15"/>
  <c r="F250" i="15"/>
  <c r="F249" i="15"/>
  <c r="F248" i="15"/>
  <c r="F247" i="15"/>
  <c r="F246" i="15"/>
  <c r="F245" i="15"/>
  <c r="F244" i="15"/>
  <c r="F243" i="15"/>
  <c r="F242" i="15"/>
  <c r="F241" i="15"/>
  <c r="F240" i="15"/>
  <c r="F239" i="15"/>
  <c r="F238" i="15"/>
  <c r="F237" i="15"/>
  <c r="F236" i="15"/>
  <c r="F235" i="15"/>
  <c r="F234" i="15"/>
  <c r="F233" i="15"/>
  <c r="F232" i="15"/>
  <c r="F231" i="15"/>
  <c r="F230" i="15"/>
  <c r="F229" i="15"/>
  <c r="F225" i="15"/>
  <c r="F226" i="15"/>
  <c r="F224" i="15"/>
  <c r="F223" i="15"/>
  <c r="F222" i="15"/>
  <c r="F221" i="15"/>
  <c r="F220" i="15"/>
  <c r="F219" i="15"/>
  <c r="F218" i="15"/>
  <c r="F217" i="15"/>
  <c r="F216" i="15"/>
  <c r="F215" i="15"/>
  <c r="F214" i="15"/>
  <c r="F213" i="15"/>
  <c r="F211" i="15"/>
  <c r="F210" i="15"/>
  <c r="F209" i="15"/>
  <c r="F208" i="15"/>
  <c r="F203" i="15"/>
  <c r="F202" i="15"/>
  <c r="F193" i="15"/>
  <c r="F183" i="15"/>
  <c r="F159" i="15"/>
  <c r="F158" i="15"/>
  <c r="F145" i="15"/>
  <c r="F144" i="15"/>
  <c r="F136" i="15"/>
  <c r="F121" i="15"/>
  <c r="F95" i="15"/>
  <c r="F94" i="15"/>
  <c r="F93" i="15"/>
  <c r="F92" i="15"/>
  <c r="F91" i="15"/>
  <c r="F89" i="15"/>
  <c r="F90" i="15"/>
  <c r="F88" i="15"/>
  <c r="F87" i="15"/>
  <c r="F86" i="15"/>
  <c r="F85" i="15"/>
  <c r="F84" i="15"/>
  <c r="F83" i="15"/>
  <c r="F82" i="15"/>
  <c r="F81" i="15"/>
  <c r="F80" i="15"/>
  <c r="F79" i="15"/>
  <c r="F78" i="15"/>
  <c r="F77" i="15"/>
  <c r="F76" i="15"/>
  <c r="F75" i="15"/>
  <c r="F74" i="15"/>
  <c r="F73" i="15"/>
  <c r="F72" i="15"/>
  <c r="F71" i="15"/>
  <c r="F70" i="15"/>
  <c r="F69" i="15"/>
  <c r="F68" i="15"/>
  <c r="F67" i="15"/>
  <c r="F63" i="15"/>
  <c r="F64" i="15"/>
  <c r="F65" i="15"/>
  <c r="F66" i="15"/>
  <c r="F62" i="15"/>
  <c r="F96" i="15"/>
  <c r="F97" i="15"/>
  <c r="F98" i="15"/>
  <c r="F99" i="15"/>
  <c r="F100" i="15"/>
  <c r="F101" i="15"/>
  <c r="F102" i="15"/>
  <c r="F103" i="15"/>
  <c r="F104" i="15"/>
  <c r="F105" i="15"/>
  <c r="F106" i="15"/>
  <c r="F107" i="15"/>
  <c r="F108" i="15"/>
  <c r="F109" i="15"/>
  <c r="F110" i="15"/>
  <c r="F111" i="15"/>
  <c r="F112" i="15"/>
  <c r="F113" i="15"/>
  <c r="F114" i="15"/>
  <c r="F115" i="15"/>
  <c r="F116" i="15"/>
  <c r="F117" i="15"/>
  <c r="F118" i="15"/>
  <c r="F119" i="15"/>
  <c r="F120" i="15"/>
  <c r="F122" i="15"/>
  <c r="F123" i="15"/>
  <c r="F124" i="15"/>
  <c r="F125" i="15"/>
  <c r="F126" i="15"/>
  <c r="F127" i="15"/>
  <c r="F128" i="15"/>
  <c r="F129" i="15"/>
  <c r="F130" i="15"/>
  <c r="F131" i="15"/>
  <c r="F132" i="15"/>
  <c r="F133" i="15"/>
  <c r="F134" i="15"/>
  <c r="F135" i="15"/>
  <c r="F137" i="15"/>
  <c r="F138" i="15"/>
  <c r="F139" i="15"/>
  <c r="F140" i="15"/>
  <c r="F141" i="15"/>
  <c r="F142" i="15"/>
  <c r="F143" i="15"/>
  <c r="F146" i="15"/>
  <c r="F147" i="15"/>
  <c r="F148" i="15"/>
  <c r="F149" i="15"/>
  <c r="F150" i="15"/>
  <c r="F151" i="15"/>
  <c r="F152" i="15"/>
  <c r="F153" i="15"/>
  <c r="F154" i="15"/>
  <c r="F155" i="15"/>
  <c r="F156" i="15"/>
  <c r="F157" i="15"/>
  <c r="F160" i="15"/>
  <c r="F161" i="15"/>
  <c r="F162" i="15"/>
  <c r="F163" i="15"/>
  <c r="F164" i="15"/>
  <c r="F165" i="15"/>
  <c r="F166" i="15"/>
  <c r="F167" i="15"/>
  <c r="F168" i="15"/>
  <c r="F169" i="15"/>
  <c r="F170" i="15"/>
  <c r="F171" i="15"/>
  <c r="F172" i="15"/>
  <c r="F173" i="15"/>
  <c r="F174" i="15"/>
  <c r="F175" i="15"/>
  <c r="F176" i="15"/>
  <c r="F177" i="15"/>
  <c r="F178" i="15"/>
  <c r="F179" i="15"/>
  <c r="F180" i="15"/>
  <c r="F181" i="15"/>
  <c r="F182" i="15"/>
  <c r="F184" i="15"/>
  <c r="F185" i="15"/>
  <c r="F186" i="15"/>
  <c r="F187" i="15"/>
  <c r="F188" i="15"/>
  <c r="F189" i="15"/>
  <c r="F190" i="15"/>
  <c r="F191" i="15"/>
  <c r="F192" i="15"/>
  <c r="F194" i="15"/>
  <c r="F195" i="15"/>
  <c r="F196" i="15"/>
  <c r="F197" i="15"/>
  <c r="F198" i="15"/>
  <c r="F199" i="15"/>
  <c r="F200" i="15"/>
  <c r="F201" i="15"/>
  <c r="F204" i="15"/>
  <c r="F205" i="15"/>
  <c r="F206" i="15"/>
  <c r="F207" i="15"/>
  <c r="F212" i="15"/>
  <c r="F227" i="15"/>
  <c r="F228" i="15"/>
  <c r="H226" i="15"/>
  <c r="H227" i="15"/>
  <c r="H228" i="15"/>
  <c r="H229" i="15"/>
  <c r="H230" i="15"/>
  <c r="H231" i="15"/>
  <c r="H232" i="15"/>
  <c r="H233" i="15"/>
  <c r="H234" i="15"/>
  <c r="H235" i="15"/>
  <c r="H236" i="15"/>
  <c r="H237" i="15"/>
  <c r="H238" i="15"/>
  <c r="H239" i="15"/>
  <c r="H240" i="15"/>
  <c r="H241" i="15"/>
  <c r="H242" i="15"/>
  <c r="H243" i="15"/>
  <c r="H244" i="15"/>
  <c r="H245" i="15"/>
  <c r="H246" i="15"/>
  <c r="H247" i="15"/>
  <c r="H248" i="15"/>
  <c r="H249" i="15"/>
  <c r="H250" i="15"/>
  <c r="H251" i="15"/>
  <c r="H252" i="15"/>
  <c r="H253" i="15"/>
  <c r="H254" i="15"/>
  <c r="H255" i="15"/>
  <c r="H256" i="15"/>
  <c r="H257" i="15"/>
  <c r="H258" i="15"/>
  <c r="H259" i="15"/>
  <c r="H260" i="15"/>
  <c r="H261" i="15"/>
  <c r="H262" i="15"/>
  <c r="H263" i="15"/>
  <c r="H264" i="15"/>
  <c r="H265" i="15"/>
  <c r="H266" i="15"/>
  <c r="H267" i="15"/>
  <c r="H213" i="15"/>
  <c r="H214" i="15"/>
  <c r="H215" i="15"/>
  <c r="H216" i="15"/>
  <c r="H217" i="15"/>
  <c r="H218" i="15"/>
  <c r="H219" i="15"/>
  <c r="H220" i="15"/>
  <c r="H221" i="15"/>
  <c r="H222" i="15"/>
  <c r="H223" i="15"/>
  <c r="H224" i="15"/>
  <c r="H205" i="15"/>
  <c r="H206" i="15"/>
  <c r="H207" i="15"/>
  <c r="H208" i="15"/>
  <c r="H209" i="15"/>
  <c r="H210" i="15"/>
  <c r="H211" i="15"/>
  <c r="H193" i="15"/>
  <c r="H194" i="15"/>
  <c r="H195" i="15"/>
  <c r="H196" i="15"/>
  <c r="H197" i="15"/>
  <c r="H198" i="15"/>
  <c r="H199" i="15"/>
  <c r="H200" i="15"/>
  <c r="H201" i="15"/>
  <c r="H202" i="15"/>
  <c r="H164" i="15"/>
  <c r="H166" i="15"/>
  <c r="H168" i="15"/>
  <c r="H169" i="15"/>
  <c r="H170" i="15"/>
  <c r="H173" i="15"/>
  <c r="H174" i="15"/>
  <c r="H176" i="15"/>
  <c r="H178" i="15"/>
  <c r="H180" i="15"/>
  <c r="H181" i="15"/>
  <c r="H183" i="15"/>
  <c r="H184" i="15"/>
  <c r="H187" i="15"/>
  <c r="H188" i="15"/>
  <c r="H190" i="15"/>
  <c r="H144" i="15"/>
  <c r="H145" i="15"/>
  <c r="H146" i="15"/>
  <c r="H147" i="15"/>
  <c r="H148" i="15"/>
  <c r="H149" i="15"/>
  <c r="H150" i="15"/>
  <c r="H151" i="15"/>
  <c r="H152" i="15"/>
  <c r="H153" i="15"/>
  <c r="H154" i="15"/>
  <c r="H155" i="15"/>
  <c r="H156" i="15"/>
  <c r="H158" i="15"/>
  <c r="H159" i="15"/>
  <c r="H160" i="15"/>
  <c r="H143" i="15"/>
  <c r="H112" i="15"/>
  <c r="H113" i="15"/>
  <c r="H115" i="15"/>
  <c r="H116" i="15"/>
  <c r="H117" i="15"/>
  <c r="H118" i="15"/>
  <c r="H119" i="15"/>
  <c r="H121" i="15"/>
  <c r="H122" i="15"/>
  <c r="H124" i="15"/>
  <c r="H125" i="15"/>
  <c r="H126" i="15"/>
  <c r="H127" i="15"/>
  <c r="H128" i="15"/>
  <c r="H129" i="15"/>
  <c r="H130" i="15"/>
  <c r="H131" i="15"/>
  <c r="H132" i="15"/>
  <c r="H134" i="15"/>
  <c r="H135" i="15"/>
  <c r="H136" i="15"/>
  <c r="H137" i="15"/>
  <c r="H138" i="15"/>
  <c r="H139" i="15"/>
  <c r="H142" i="15"/>
  <c r="H91" i="15"/>
  <c r="H92" i="15"/>
  <c r="H93" i="15"/>
  <c r="H94" i="15"/>
  <c r="H95" i="15"/>
  <c r="H96" i="15"/>
  <c r="H98" i="15"/>
  <c r="H99" i="15"/>
  <c r="H101" i="15"/>
  <c r="H103" i="15"/>
  <c r="H105" i="15"/>
  <c r="H107" i="15"/>
  <c r="H108" i="15"/>
  <c r="H110" i="15"/>
  <c r="H44" i="15"/>
  <c r="H46" i="15"/>
  <c r="H47" i="15"/>
  <c r="H48" i="15"/>
  <c r="H51" i="15"/>
  <c r="H52" i="15"/>
  <c r="H54" i="15"/>
  <c r="H57" i="15"/>
  <c r="H59" i="15"/>
  <c r="H60" i="15"/>
  <c r="H62" i="15"/>
  <c r="H65" i="15"/>
  <c r="H66" i="15"/>
  <c r="H67" i="15"/>
  <c r="H70" i="15"/>
  <c r="H72" i="15"/>
  <c r="H73" i="15"/>
  <c r="H74" i="15"/>
  <c r="H75" i="15"/>
  <c r="H78" i="15"/>
  <c r="H79" i="15"/>
  <c r="H80" i="15"/>
  <c r="H81" i="15"/>
  <c r="H83" i="15"/>
  <c r="H84" i="15"/>
  <c r="H86" i="15"/>
  <c r="H87" i="15"/>
  <c r="H89" i="15"/>
  <c r="G226" i="15"/>
  <c r="G227" i="15"/>
  <c r="G228" i="15"/>
  <c r="G229" i="15"/>
  <c r="G230" i="15"/>
  <c r="G231" i="15"/>
  <c r="G232" i="15"/>
  <c r="G233" i="15"/>
  <c r="G234" i="15"/>
  <c r="G235" i="15"/>
  <c r="G236" i="15"/>
  <c r="G237" i="15"/>
  <c r="G238" i="15"/>
  <c r="G239" i="15"/>
  <c r="G240" i="15"/>
  <c r="G241" i="15"/>
  <c r="G242" i="15"/>
  <c r="G243" i="15"/>
  <c r="G244" i="15"/>
  <c r="G245" i="15"/>
  <c r="G246" i="15"/>
  <c r="G247" i="15"/>
  <c r="G248" i="15"/>
  <c r="G249" i="15"/>
  <c r="G250" i="15"/>
  <c r="G251" i="15"/>
  <c r="G252" i="15"/>
  <c r="G253" i="15"/>
  <c r="G254" i="15"/>
  <c r="G255" i="15"/>
  <c r="G256" i="15"/>
  <c r="G257" i="15"/>
  <c r="G258" i="15"/>
  <c r="G259" i="15"/>
  <c r="G260" i="15"/>
  <c r="G261" i="15"/>
  <c r="G262" i="15"/>
  <c r="G263" i="15"/>
  <c r="G264" i="15"/>
  <c r="G265" i="15"/>
  <c r="G266" i="15"/>
  <c r="G267" i="15"/>
  <c r="G213" i="15"/>
  <c r="G214" i="15"/>
  <c r="G215" i="15"/>
  <c r="G216" i="15"/>
  <c r="G217" i="15"/>
  <c r="G218" i="15"/>
  <c r="G219" i="15"/>
  <c r="G220" i="15"/>
  <c r="G221" i="15"/>
  <c r="G222" i="15"/>
  <c r="G223" i="15"/>
  <c r="G224" i="15"/>
  <c r="G205" i="15"/>
  <c r="G206" i="15"/>
  <c r="G207" i="15"/>
  <c r="G208" i="15"/>
  <c r="G209" i="15"/>
  <c r="G210" i="15"/>
  <c r="G211" i="15"/>
  <c r="G193" i="15"/>
  <c r="G194" i="15"/>
  <c r="G195" i="15"/>
  <c r="G196" i="15"/>
  <c r="G197" i="15"/>
  <c r="G198" i="15"/>
  <c r="G199" i="15"/>
  <c r="G200" i="15"/>
  <c r="G201" i="15"/>
  <c r="G202" i="15"/>
  <c r="G164" i="15"/>
  <c r="G166" i="15"/>
  <c r="G168" i="15"/>
  <c r="G169" i="15"/>
  <c r="G170" i="15"/>
  <c r="G173" i="15"/>
  <c r="G174" i="15"/>
  <c r="G176" i="15"/>
  <c r="G178" i="15"/>
  <c r="G180" i="15"/>
  <c r="G181" i="15"/>
  <c r="G183" i="15"/>
  <c r="G184" i="15"/>
  <c r="G187" i="15"/>
  <c r="G188" i="15"/>
  <c r="G190" i="15"/>
  <c r="G144" i="15"/>
  <c r="G145" i="15"/>
  <c r="G146" i="15"/>
  <c r="G147" i="15"/>
  <c r="G148" i="15"/>
  <c r="G149" i="15"/>
  <c r="G150" i="15"/>
  <c r="G151" i="15"/>
  <c r="G152" i="15"/>
  <c r="G153" i="15"/>
  <c r="G154" i="15"/>
  <c r="G155" i="15"/>
  <c r="G156" i="15"/>
  <c r="G158" i="15"/>
  <c r="G159" i="15"/>
  <c r="G160" i="15"/>
  <c r="G112" i="15"/>
  <c r="G113" i="15"/>
  <c r="G115" i="15"/>
  <c r="G116" i="15"/>
  <c r="G117" i="15"/>
  <c r="G118" i="15"/>
  <c r="G119" i="15"/>
  <c r="G121" i="15"/>
  <c r="G122" i="15"/>
  <c r="G124" i="15"/>
  <c r="G125" i="15"/>
  <c r="G126" i="15"/>
  <c r="G127" i="15"/>
  <c r="G128" i="15"/>
  <c r="G129" i="15"/>
  <c r="G130" i="15"/>
  <c r="G131" i="15"/>
  <c r="G132" i="15"/>
  <c r="G134" i="15"/>
  <c r="G135" i="15"/>
  <c r="G136" i="15"/>
  <c r="G137" i="15"/>
  <c r="G138" i="15"/>
  <c r="G139" i="15"/>
  <c r="G142" i="15"/>
  <c r="G91" i="15"/>
  <c r="G92" i="15"/>
  <c r="G93" i="15"/>
  <c r="G94" i="15"/>
  <c r="G95" i="15"/>
  <c r="G96" i="15"/>
  <c r="G98" i="15"/>
  <c r="G99" i="15"/>
  <c r="G100" i="15"/>
  <c r="G101" i="15"/>
  <c r="G103" i="15"/>
  <c r="G105" i="15"/>
  <c r="G107" i="15"/>
  <c r="G108" i="15"/>
  <c r="G110" i="15"/>
  <c r="G44" i="15"/>
  <c r="G46" i="15"/>
  <c r="G47" i="15"/>
  <c r="G48" i="15"/>
  <c r="G51" i="15"/>
  <c r="G52" i="15"/>
  <c r="G54" i="15"/>
  <c r="G57" i="15"/>
  <c r="G59" i="15"/>
  <c r="G60" i="15"/>
  <c r="G62" i="15"/>
  <c r="G65" i="15"/>
  <c r="G66" i="15"/>
  <c r="G67" i="15"/>
  <c r="G70" i="15"/>
  <c r="G72" i="15"/>
  <c r="G73" i="15"/>
  <c r="G74" i="15"/>
  <c r="G75" i="15"/>
  <c r="G78" i="15"/>
  <c r="G79" i="15"/>
  <c r="G80" i="15"/>
  <c r="G81" i="15"/>
  <c r="G83" i="15"/>
  <c r="G84" i="15"/>
  <c r="G86" i="15"/>
  <c r="G87" i="15"/>
  <c r="G89" i="15"/>
  <c r="G34" i="15"/>
  <c r="G35" i="15"/>
  <c r="G36" i="15"/>
  <c r="G37" i="15"/>
  <c r="G39" i="15"/>
  <c r="G40" i="15"/>
  <c r="G41" i="15"/>
  <c r="G30" i="15"/>
  <c r="G31" i="15"/>
  <c r="G32" i="15"/>
  <c r="G33" i="15"/>
  <c r="G24" i="15"/>
  <c r="G25" i="15"/>
  <c r="G26" i="15"/>
  <c r="G27" i="15"/>
  <c r="G28" i="15"/>
  <c r="G29" i="15"/>
  <c r="G14" i="15"/>
  <c r="G15" i="15"/>
  <c r="G16" i="15"/>
  <c r="G17" i="15"/>
  <c r="G19" i="15"/>
  <c r="G20" i="15"/>
  <c r="G22"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109" i="15"/>
  <c r="E110" i="15"/>
  <c r="E111" i="15"/>
  <c r="E112" i="15"/>
  <c r="E113" i="15"/>
  <c r="E114" i="15"/>
  <c r="E115" i="15"/>
  <c r="E116" i="15"/>
  <c r="E117" i="15"/>
  <c r="E118"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E151" i="15"/>
  <c r="E152" i="15"/>
  <c r="E153" i="15"/>
  <c r="E154" i="15"/>
  <c r="E155" i="15"/>
  <c r="E156" i="15"/>
  <c r="E157" i="15"/>
  <c r="E158" i="15"/>
  <c r="E159" i="15"/>
  <c r="E160" i="15"/>
  <c r="E161" i="15"/>
  <c r="E162" i="15"/>
  <c r="E163" i="15"/>
  <c r="E164" i="15"/>
  <c r="E165" i="15"/>
  <c r="E166" i="15"/>
  <c r="E167" i="15"/>
  <c r="E168" i="15"/>
  <c r="E169" i="15"/>
  <c r="E170" i="15"/>
  <c r="E171" i="15"/>
  <c r="E172" i="15"/>
  <c r="E173" i="15"/>
  <c r="E174" i="15"/>
  <c r="E175" i="15"/>
  <c r="E176" i="15"/>
  <c r="E177" i="15"/>
  <c r="E178" i="15"/>
  <c r="E179" i="15"/>
  <c r="E180" i="15"/>
  <c r="E181" i="15"/>
  <c r="E182" i="15"/>
  <c r="E183" i="15"/>
  <c r="E184" i="15"/>
  <c r="E185" i="15"/>
  <c r="E186" i="15"/>
  <c r="E187" i="15"/>
  <c r="E188" i="15"/>
  <c r="E189" i="15"/>
  <c r="E190" i="15"/>
  <c r="E191" i="15"/>
  <c r="E192" i="15"/>
  <c r="E193" i="15"/>
  <c r="E194" i="15"/>
  <c r="E195" i="15"/>
  <c r="E196" i="15"/>
  <c r="E197" i="15"/>
  <c r="E198" i="15"/>
  <c r="E199" i="15"/>
  <c r="E200" i="15"/>
  <c r="E201" i="15"/>
  <c r="E202" i="15"/>
  <c r="E203" i="15"/>
  <c r="E204" i="15"/>
  <c r="E205" i="15"/>
  <c r="E206" i="15"/>
  <c r="E207" i="15"/>
  <c r="E208" i="15"/>
  <c r="E209" i="15"/>
  <c r="E210" i="15"/>
  <c r="E211" i="15"/>
  <c r="E212" i="15"/>
  <c r="E213" i="15"/>
  <c r="E214" i="15"/>
  <c r="E215" i="15"/>
  <c r="E216" i="15"/>
  <c r="E217" i="15"/>
  <c r="E218" i="15"/>
  <c r="E219" i="15"/>
  <c r="E220" i="15"/>
  <c r="E221" i="15"/>
  <c r="E222" i="15"/>
  <c r="E223" i="15"/>
  <c r="E224" i="15"/>
  <c r="E225" i="15"/>
  <c r="E226" i="15"/>
  <c r="E227" i="15"/>
  <c r="E228" i="15"/>
  <c r="E229" i="15"/>
  <c r="E230" i="15"/>
  <c r="E231" i="15"/>
  <c r="E232" i="15"/>
  <c r="E233" i="15"/>
  <c r="E234" i="15"/>
  <c r="E235" i="15"/>
  <c r="E236" i="15"/>
  <c r="E237" i="15"/>
  <c r="E238" i="15"/>
  <c r="E239" i="15"/>
  <c r="E240" i="15"/>
  <c r="E241" i="15"/>
  <c r="E242" i="15"/>
  <c r="E243" i="15"/>
  <c r="E244" i="15"/>
  <c r="E245" i="15"/>
  <c r="E246" i="15"/>
  <c r="E247" i="15"/>
  <c r="E248" i="15"/>
  <c r="E249" i="15"/>
  <c r="E250" i="15"/>
  <c r="E251" i="15"/>
  <c r="E252" i="15"/>
  <c r="E253" i="15"/>
  <c r="E254" i="15"/>
  <c r="E255" i="15"/>
  <c r="E256" i="15"/>
  <c r="E257" i="15"/>
  <c r="E258" i="15"/>
  <c r="E259" i="15"/>
  <c r="E260" i="15"/>
  <c r="E261" i="15"/>
  <c r="E262" i="15"/>
  <c r="E263" i="15"/>
  <c r="E264" i="15"/>
  <c r="E265" i="15"/>
  <c r="E266" i="15"/>
  <c r="E267"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167" i="15"/>
  <c r="D168" i="15"/>
  <c r="D169" i="15"/>
  <c r="D170" i="15"/>
  <c r="D171" i="15"/>
  <c r="D172" i="15"/>
  <c r="D173" i="15"/>
  <c r="D174" i="15"/>
  <c r="D175" i="15"/>
  <c r="D176" i="15"/>
  <c r="D177" i="15"/>
  <c r="D178" i="15"/>
  <c r="D179" i="15"/>
  <c r="D180" i="15"/>
  <c r="D181" i="15"/>
  <c r="D182" i="15"/>
  <c r="D183" i="15"/>
  <c r="D184" i="15"/>
  <c r="D185" i="15"/>
  <c r="D186" i="15"/>
  <c r="D187" i="15"/>
  <c r="D188" i="15"/>
  <c r="D189" i="15"/>
  <c r="D190" i="15"/>
  <c r="D191" i="15"/>
  <c r="D192" i="15"/>
  <c r="D193" i="15"/>
  <c r="D194" i="15"/>
  <c r="D195" i="15"/>
  <c r="D196" i="15"/>
  <c r="D197" i="15"/>
  <c r="D198" i="15"/>
  <c r="D199" i="15"/>
  <c r="D200" i="15"/>
  <c r="D201" i="15"/>
  <c r="D202" i="15"/>
  <c r="D203" i="15"/>
  <c r="D204" i="15"/>
  <c r="D205" i="15"/>
  <c r="D206" i="15"/>
  <c r="D207" i="15"/>
  <c r="D208" i="15"/>
  <c r="D209" i="15"/>
  <c r="D210" i="15"/>
  <c r="D211" i="15"/>
  <c r="D212" i="15"/>
  <c r="D213" i="15"/>
  <c r="D214" i="15"/>
  <c r="D215" i="15"/>
  <c r="D216" i="15"/>
  <c r="D217" i="15"/>
  <c r="D218" i="15"/>
  <c r="D219" i="15"/>
  <c r="D220" i="15"/>
  <c r="D221" i="15"/>
  <c r="D222" i="15"/>
  <c r="D223" i="15"/>
  <c r="D224" i="15"/>
  <c r="D225" i="15"/>
  <c r="D226" i="15"/>
  <c r="D227" i="15"/>
  <c r="D228" i="15"/>
  <c r="D229" i="15"/>
  <c r="D230" i="15"/>
  <c r="D231" i="15"/>
  <c r="D232" i="15"/>
  <c r="D233" i="15"/>
  <c r="D234" i="15"/>
  <c r="D235" i="15"/>
  <c r="D236" i="15"/>
  <c r="D237" i="15"/>
  <c r="D238" i="15"/>
  <c r="D239" i="15"/>
  <c r="D240" i="15"/>
  <c r="D241" i="15"/>
  <c r="D242" i="15"/>
  <c r="D243" i="15"/>
  <c r="D244" i="15"/>
  <c r="D245" i="15"/>
  <c r="D246" i="15"/>
  <c r="D247" i="15"/>
  <c r="D248" i="15"/>
  <c r="D249" i="15"/>
  <c r="D250" i="15"/>
  <c r="D251" i="15"/>
  <c r="D252" i="15"/>
  <c r="D253" i="15"/>
  <c r="D254" i="15"/>
  <c r="D255" i="15"/>
  <c r="D256" i="15"/>
  <c r="D257" i="15"/>
  <c r="D258" i="15"/>
  <c r="D259" i="15"/>
  <c r="D260" i="15"/>
  <c r="D261" i="15"/>
  <c r="D262" i="15"/>
  <c r="D263" i="15"/>
  <c r="D264" i="15"/>
  <c r="D265" i="15"/>
  <c r="D266" i="15"/>
  <c r="D267"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4" i="15"/>
  <c r="C175"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234" i="15"/>
  <c r="C235" i="15"/>
  <c r="C236" i="15"/>
  <c r="C237" i="15"/>
  <c r="C238" i="15"/>
  <c r="C239" i="15"/>
  <c r="C240" i="15"/>
  <c r="C241" i="15"/>
  <c r="C242" i="15"/>
  <c r="C243" i="15"/>
  <c r="C244" i="15"/>
  <c r="C245" i="15"/>
  <c r="C246" i="15"/>
  <c r="C247" i="15"/>
  <c r="C248" i="15"/>
  <c r="C249" i="15"/>
  <c r="C250" i="15"/>
  <c r="C251" i="15"/>
  <c r="C252" i="15"/>
  <c r="C253" i="15"/>
  <c r="C254" i="15"/>
  <c r="C255" i="15"/>
  <c r="C256" i="15"/>
  <c r="C257" i="15"/>
  <c r="C258" i="15"/>
  <c r="C259" i="15"/>
  <c r="C260" i="15"/>
  <c r="C261" i="15"/>
  <c r="C262" i="15"/>
  <c r="C263" i="15"/>
  <c r="C264" i="15"/>
  <c r="C265" i="15"/>
  <c r="C266" i="15"/>
  <c r="C267" i="15"/>
  <c r="C32" i="15"/>
  <c r="C31" i="15"/>
  <c r="A267" i="15"/>
  <c r="A247" i="15"/>
  <c r="A240" i="15"/>
  <c r="A239" i="15"/>
  <c r="A233" i="15"/>
  <c r="A234" i="15"/>
  <c r="A211" i="15"/>
  <c r="A202" i="15"/>
  <c r="A193" i="15"/>
  <c r="A183" i="15"/>
  <c r="A159" i="15"/>
  <c r="A145" i="15"/>
  <c r="A144" i="15"/>
  <c r="A136" i="15"/>
  <c r="A121" i="15"/>
  <c r="A93" i="15"/>
  <c r="A83" i="15"/>
  <c r="A66" i="15"/>
  <c r="A67" i="15"/>
  <c r="A68" i="15"/>
  <c r="A64" i="15"/>
  <c r="A65" i="15"/>
  <c r="A32" i="15"/>
  <c r="A33" i="15"/>
  <c r="F33" i="15"/>
  <c r="A31" i="15"/>
  <c r="F31" i="15"/>
  <c r="F267" i="16"/>
  <c r="F266" i="16"/>
  <c r="F265" i="16"/>
  <c r="F264" i="16"/>
  <c r="F263" i="16"/>
  <c r="F262" i="16"/>
  <c r="F261" i="16"/>
  <c r="F260" i="16"/>
  <c r="F259" i="16"/>
  <c r="F258" i="16"/>
  <c r="F257" i="16"/>
  <c r="F256" i="16"/>
  <c r="F255" i="16"/>
  <c r="F254" i="16"/>
  <c r="F253" i="16"/>
  <c r="F252" i="16"/>
  <c r="F251" i="16"/>
  <c r="F250" i="16"/>
  <c r="F249" i="16"/>
  <c r="F248" i="16"/>
  <c r="F247" i="16"/>
  <c r="F246" i="16"/>
  <c r="F245" i="16"/>
  <c r="F244" i="16"/>
  <c r="F243" i="16"/>
  <c r="F242" i="16"/>
  <c r="F241" i="16"/>
  <c r="F240" i="16"/>
  <c r="F233" i="16"/>
  <c r="F232" i="16"/>
  <c r="F231" i="16"/>
  <c r="F230" i="16"/>
  <c r="F229" i="16"/>
  <c r="F225" i="16"/>
  <c r="F224" i="16"/>
  <c r="F223" i="16"/>
  <c r="F222" i="16"/>
  <c r="F221" i="16"/>
  <c r="F220" i="16"/>
  <c r="F219" i="16"/>
  <c r="F218" i="16"/>
  <c r="F217" i="16"/>
  <c r="F216" i="16"/>
  <c r="F215" i="16"/>
  <c r="F214" i="16"/>
  <c r="F213" i="16"/>
  <c r="F211" i="16"/>
  <c r="F212" i="16"/>
  <c r="F210" i="16"/>
  <c r="F209" i="16"/>
  <c r="F203" i="16"/>
  <c r="F202" i="16"/>
  <c r="F193" i="16"/>
  <c r="F192" i="16"/>
  <c r="F183" i="16"/>
  <c r="F159" i="16"/>
  <c r="F145" i="16"/>
  <c r="F144" i="16"/>
  <c r="F136" i="16"/>
  <c r="F121" i="16"/>
  <c r="F93" i="16"/>
  <c r="F85" i="16"/>
  <c r="F83" i="16"/>
  <c r="F78" i="16"/>
  <c r="F66" i="16"/>
  <c r="F65" i="16"/>
  <c r="H267" i="16"/>
  <c r="G267" i="16"/>
  <c r="A267" i="16"/>
  <c r="C267" i="16"/>
  <c r="D267" i="16"/>
  <c r="E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G266" i="16"/>
  <c r="G265" i="16"/>
  <c r="G264" i="16"/>
  <c r="G263" i="16"/>
  <c r="G262" i="16"/>
  <c r="G261" i="16"/>
  <c r="G260" i="16"/>
  <c r="G259" i="16"/>
  <c r="G258" i="16"/>
  <c r="G257" i="16"/>
  <c r="G256" i="16"/>
  <c r="G255" i="16"/>
  <c r="G254" i="16"/>
  <c r="G253" i="16"/>
  <c r="G252" i="16"/>
  <c r="G251" i="16"/>
  <c r="G250" i="16"/>
  <c r="G249" i="16"/>
  <c r="G248" i="16"/>
  <c r="G247" i="16"/>
  <c r="G246" i="16"/>
  <c r="G245" i="16"/>
  <c r="G244" i="16"/>
  <c r="G239" i="16"/>
  <c r="G238" i="16"/>
  <c r="G237" i="16"/>
  <c r="G236" i="16"/>
  <c r="G235" i="16"/>
  <c r="G234" i="16"/>
  <c r="G233" i="16"/>
  <c r="G232" i="16"/>
  <c r="G231" i="16"/>
  <c r="G230" i="16"/>
  <c r="G229" i="16"/>
  <c r="A247" i="16"/>
  <c r="C247" i="16"/>
  <c r="D247" i="16"/>
  <c r="E247" i="16"/>
  <c r="A240" i="16"/>
  <c r="C240" i="16"/>
  <c r="D240" i="16"/>
  <c r="E240" i="16"/>
  <c r="E233" i="16"/>
  <c r="D233" i="16"/>
  <c r="C233" i="16"/>
  <c r="A233" i="16"/>
  <c r="H224" i="16"/>
  <c r="H223" i="16"/>
  <c r="H222" i="16"/>
  <c r="H221" i="16"/>
  <c r="H220" i="16"/>
  <c r="H219" i="16"/>
  <c r="H218" i="16"/>
  <c r="H217" i="16"/>
  <c r="H216" i="16"/>
  <c r="H215" i="16"/>
  <c r="H214" i="16"/>
  <c r="H213" i="16"/>
  <c r="G224" i="16"/>
  <c r="G223" i="16"/>
  <c r="G222" i="16"/>
  <c r="G221" i="16"/>
  <c r="G220" i="16"/>
  <c r="G219" i="16"/>
  <c r="G218" i="16"/>
  <c r="G217" i="16"/>
  <c r="G216" i="16"/>
  <c r="G215" i="16"/>
  <c r="G214" i="16"/>
  <c r="G213" i="16"/>
  <c r="H211" i="16"/>
  <c r="H209" i="16"/>
  <c r="H210" i="16"/>
  <c r="G211" i="16"/>
  <c r="G209" i="16"/>
  <c r="G210" i="16"/>
  <c r="H142" i="16"/>
  <c r="H139" i="16"/>
  <c r="H138" i="16"/>
  <c r="H137" i="16"/>
  <c r="H135" i="16"/>
  <c r="H134" i="16"/>
  <c r="H132" i="16"/>
  <c r="H131" i="16"/>
  <c r="H130" i="16"/>
  <c r="H129" i="16"/>
  <c r="H128" i="16"/>
  <c r="H127" i="16"/>
  <c r="H126" i="16"/>
  <c r="H125" i="16"/>
  <c r="H124" i="16"/>
  <c r="G142" i="16"/>
  <c r="G139" i="16"/>
  <c r="G138" i="16"/>
  <c r="G137" i="16"/>
  <c r="G136" i="16"/>
  <c r="H37" i="7"/>
  <c r="I135" i="16" s="1"/>
  <c r="F38" i="7"/>
  <c r="G38" i="7" s="1"/>
  <c r="H136" i="16" s="1"/>
  <c r="G113" i="16"/>
  <c r="G115" i="16"/>
  <c r="G116" i="16"/>
  <c r="G117" i="16"/>
  <c r="G118" i="16"/>
  <c r="G119" i="16"/>
  <c r="G121" i="16"/>
  <c r="G122" i="16"/>
  <c r="G124" i="16"/>
  <c r="G125" i="16"/>
  <c r="G126" i="16"/>
  <c r="G127" i="16"/>
  <c r="G128" i="16"/>
  <c r="G129" i="16"/>
  <c r="G130" i="16"/>
  <c r="G131" i="16"/>
  <c r="G132" i="16"/>
  <c r="G134" i="16"/>
  <c r="G135" i="16"/>
  <c r="G112" i="16"/>
  <c r="G111" i="16"/>
  <c r="A211" i="16"/>
  <c r="C211" i="16"/>
  <c r="D211" i="16"/>
  <c r="E211" i="16"/>
  <c r="G202" i="16"/>
  <c r="A202" i="16"/>
  <c r="C202" i="16"/>
  <c r="D202" i="16"/>
  <c r="E202" i="16"/>
  <c r="G193" i="16"/>
  <c r="A193" i="16"/>
  <c r="C193" i="16"/>
  <c r="D193" i="16"/>
  <c r="E193" i="16"/>
  <c r="G159" i="16"/>
  <c r="A159" i="16"/>
  <c r="C159" i="16"/>
  <c r="D159" i="16"/>
  <c r="E159" i="16"/>
  <c r="G144" i="16"/>
  <c r="G145" i="16"/>
  <c r="A145" i="16"/>
  <c r="C145" i="16"/>
  <c r="D145" i="16"/>
  <c r="E145" i="16"/>
  <c r="A144" i="16"/>
  <c r="C144" i="16"/>
  <c r="D144" i="16"/>
  <c r="E144" i="16"/>
  <c r="A136" i="16"/>
  <c r="C136" i="16"/>
  <c r="D136" i="16"/>
  <c r="E136" i="16"/>
  <c r="A121" i="16"/>
  <c r="C121" i="16"/>
  <c r="D121" i="16"/>
  <c r="E121" i="16"/>
  <c r="G93" i="16"/>
  <c r="A93" i="16"/>
  <c r="C93" i="16"/>
  <c r="D93" i="16"/>
  <c r="E93" i="16"/>
  <c r="H85" i="16"/>
  <c r="G85" i="16"/>
  <c r="H78" i="16"/>
  <c r="G78" i="16"/>
  <c r="G83" i="16"/>
  <c r="A83" i="16"/>
  <c r="C83" i="16"/>
  <c r="D83" i="16"/>
  <c r="E83" i="16"/>
  <c r="G65" i="16"/>
  <c r="G66" i="16"/>
  <c r="C65" i="16"/>
  <c r="C66" i="16"/>
  <c r="A66" i="16"/>
  <c r="D66" i="16"/>
  <c r="E66" i="16"/>
  <c r="A65" i="16"/>
  <c r="D65" i="16"/>
  <c r="E65" i="16"/>
  <c r="G32" i="16"/>
  <c r="H32" i="16" s="1"/>
  <c r="G33" i="16"/>
  <c r="H33" i="16" s="1"/>
  <c r="A33" i="16"/>
  <c r="C33" i="16"/>
  <c r="D33" i="16"/>
  <c r="E33" i="16"/>
  <c r="F33" i="16"/>
  <c r="A32" i="16"/>
  <c r="C32" i="16"/>
  <c r="D32" i="16"/>
  <c r="E32" i="16"/>
  <c r="F32" i="16"/>
  <c r="G183" i="16"/>
  <c r="E183" i="16"/>
  <c r="D183" i="16"/>
  <c r="C183" i="16"/>
  <c r="A183" i="16"/>
  <c r="G41" i="16"/>
  <c r="J248" i="16"/>
  <c r="I23" i="6"/>
  <c r="H38" i="7" l="1"/>
  <c r="I136" i="16" s="1"/>
  <c r="I38" i="7"/>
  <c r="J136" i="16" s="1"/>
  <c r="I248" i="16"/>
  <c r="J264" i="16" l="1"/>
  <c r="J265" i="16"/>
  <c r="I265" i="16"/>
  <c r="I264" i="16"/>
  <c r="I262" i="16"/>
  <c r="I260" i="16"/>
  <c r="I259" i="16"/>
  <c r="I258" i="16"/>
  <c r="I257" i="16"/>
  <c r="I256" i="16"/>
  <c r="I255" i="16"/>
  <c r="I254" i="16"/>
  <c r="I253" i="16"/>
  <c r="I252" i="16"/>
  <c r="I251" i="16"/>
  <c r="I250" i="16"/>
  <c r="I249" i="16"/>
  <c r="I247" i="16"/>
  <c r="J262" i="16"/>
  <c r="J260" i="16"/>
  <c r="J259" i="16"/>
  <c r="J258" i="16"/>
  <c r="J257" i="16"/>
  <c r="J256" i="16"/>
  <c r="J255" i="16"/>
  <c r="J254" i="16"/>
  <c r="J253" i="16"/>
  <c r="J252" i="16"/>
  <c r="J251" i="16"/>
  <c r="J250" i="16"/>
  <c r="J249" i="16"/>
  <c r="J247" i="16"/>
  <c r="J246" i="16"/>
  <c r="I246" i="16"/>
  <c r="I245" i="16"/>
  <c r="J245" i="16"/>
  <c r="I244" i="16"/>
  <c r="J244" i="16"/>
  <c r="J232" i="16"/>
  <c r="I232" i="16"/>
  <c r="I231" i="16"/>
  <c r="J231" i="16"/>
  <c r="I230" i="16"/>
  <c r="J230" i="16"/>
  <c r="I261" i="16"/>
  <c r="J229" i="16"/>
  <c r="I229" i="16"/>
  <c r="I22" i="12"/>
  <c r="J221" i="16" s="1"/>
  <c r="H20" i="12"/>
  <c r="I219" i="16" s="1"/>
  <c r="I15" i="12"/>
  <c r="J214" i="16" s="1"/>
  <c r="I25" i="12"/>
  <c r="J224" i="16" s="1"/>
  <c r="I24" i="12"/>
  <c r="J223" i="16" s="1"/>
  <c r="I23" i="12"/>
  <c r="J222" i="16" s="1"/>
  <c r="I21" i="12"/>
  <c r="J220" i="16" s="1"/>
  <c r="I20" i="12"/>
  <c r="J219" i="16" s="1"/>
  <c r="I19" i="12"/>
  <c r="J218" i="16" s="1"/>
  <c r="I18" i="12"/>
  <c r="J217" i="16" s="1"/>
  <c r="I17" i="12"/>
  <c r="J216" i="16" s="1"/>
  <c r="I16" i="12"/>
  <c r="J215" i="16" s="1"/>
  <c r="I14" i="12"/>
  <c r="J213" i="16" s="1"/>
  <c r="I13" i="12"/>
  <c r="I221" i="16"/>
  <c r="I218" i="16"/>
  <c r="I240" i="16" l="1"/>
  <c r="G240" i="16"/>
  <c r="I242" i="16"/>
  <c r="G242" i="16"/>
  <c r="I241" i="16"/>
  <c r="G241" i="16"/>
  <c r="J243" i="16"/>
  <c r="G243" i="16"/>
  <c r="I233" i="16"/>
  <c r="J233" i="16"/>
  <c r="J263" i="16"/>
  <c r="I263" i="16"/>
  <c r="J261" i="16"/>
  <c r="I243" i="16"/>
  <c r="J242" i="16"/>
  <c r="J241" i="16"/>
  <c r="J240" i="16"/>
  <c r="H16" i="12" l="1"/>
  <c r="I215" i="16" s="1"/>
  <c r="H17" i="12"/>
  <c r="I216" i="16" s="1"/>
  <c r="H18" i="12"/>
  <c r="I217" i="16" s="1"/>
  <c r="H21" i="12"/>
  <c r="I220" i="16" s="1"/>
  <c r="H23" i="12"/>
  <c r="I222" i="16" s="1"/>
  <c r="H24" i="12"/>
  <c r="I223" i="16" s="1"/>
  <c r="H25" i="12"/>
  <c r="I224" i="16" s="1"/>
  <c r="H15" i="12"/>
  <c r="I214" i="16" s="1"/>
  <c r="H14" i="12"/>
  <c r="I213" i="16" s="1"/>
  <c r="D14" i="12"/>
  <c r="D15" i="12"/>
  <c r="D16" i="12"/>
  <c r="D17" i="12"/>
  <c r="D18" i="12"/>
  <c r="D19" i="12"/>
  <c r="D20" i="12"/>
  <c r="D21" i="12"/>
  <c r="D22" i="12"/>
  <c r="D23" i="12"/>
  <c r="D24" i="12"/>
  <c r="D25" i="12"/>
  <c r="C14" i="12"/>
  <c r="C15" i="12"/>
  <c r="C16" i="12"/>
  <c r="C17" i="12"/>
  <c r="C18" i="12"/>
  <c r="C19" i="12"/>
  <c r="C20" i="12"/>
  <c r="C21" i="12"/>
  <c r="C22" i="12"/>
  <c r="C23" i="12"/>
  <c r="C24" i="12"/>
  <c r="C25" i="12"/>
  <c r="B14" i="12"/>
  <c r="B15" i="12"/>
  <c r="B16" i="12"/>
  <c r="B17" i="12"/>
  <c r="B18" i="12"/>
  <c r="B19" i="12"/>
  <c r="B20" i="12"/>
  <c r="B21" i="12"/>
  <c r="B22" i="12"/>
  <c r="B23" i="12"/>
  <c r="B24" i="12"/>
  <c r="B25" i="12"/>
  <c r="A24" i="12"/>
  <c r="A25" i="12"/>
  <c r="A14" i="12"/>
  <c r="A15" i="12"/>
  <c r="A16" i="12"/>
  <c r="A17" i="12"/>
  <c r="A18" i="12"/>
  <c r="A19" i="12"/>
  <c r="A20" i="12"/>
  <c r="A21" i="12"/>
  <c r="A22" i="12"/>
  <c r="A23" i="12"/>
  <c r="I20" i="11"/>
  <c r="J211" i="16" s="1"/>
  <c r="I19" i="11"/>
  <c r="J210" i="16" s="1"/>
  <c r="I18" i="11" l="1"/>
  <c r="J209" i="16" s="1"/>
  <c r="H18" i="11"/>
  <c r="I209" i="16" s="1"/>
  <c r="H19" i="11"/>
  <c r="I210" i="16" s="1"/>
  <c r="H20" i="11"/>
  <c r="I211" i="16" s="1"/>
  <c r="D18" i="11"/>
  <c r="D19" i="11"/>
  <c r="D20" i="11"/>
  <c r="C18" i="11"/>
  <c r="C19" i="11"/>
  <c r="C20" i="11"/>
  <c r="B18" i="11"/>
  <c r="B19" i="11"/>
  <c r="B20" i="11"/>
  <c r="A19" i="11"/>
  <c r="A20" i="11"/>
  <c r="A18" i="11"/>
  <c r="D14" i="11"/>
  <c r="C14" i="11"/>
  <c r="B14" i="11"/>
  <c r="A14" i="11"/>
  <c r="F24" i="10" l="1"/>
  <c r="I23" i="10"/>
  <c r="J202" i="16" s="1"/>
  <c r="H23" i="10"/>
  <c r="I202" i="16" s="1"/>
  <c r="A23" i="10"/>
  <c r="B23" i="10"/>
  <c r="C23" i="10"/>
  <c r="D23" i="10"/>
  <c r="I14" i="10"/>
  <c r="J193" i="16" s="1"/>
  <c r="H14" i="10"/>
  <c r="I193" i="16" s="1"/>
  <c r="D14" i="10"/>
  <c r="C14" i="10"/>
  <c r="B14" i="10"/>
  <c r="A14" i="10"/>
  <c r="F43" i="9"/>
  <c r="G43" i="9" l="1"/>
  <c r="H191" i="15" s="1"/>
  <c r="G191" i="15"/>
  <c r="I24" i="10"/>
  <c r="J203" i="16" s="1"/>
  <c r="G24" i="10"/>
  <c r="H203" i="15" s="1"/>
  <c r="G203" i="16"/>
  <c r="G203" i="15"/>
  <c r="H24" i="10"/>
  <c r="I203" i="16" s="1"/>
  <c r="F37" i="9"/>
  <c r="I36" i="9"/>
  <c r="H36" i="9"/>
  <c r="D36" i="9"/>
  <c r="C36" i="9"/>
  <c r="B36" i="9"/>
  <c r="A36" i="9"/>
  <c r="I35" i="9"/>
  <c r="J183" i="16" s="1"/>
  <c r="H35" i="9"/>
  <c r="I183" i="16" s="1"/>
  <c r="D35" i="9"/>
  <c r="C35" i="9"/>
  <c r="B35" i="9"/>
  <c r="A35" i="9"/>
  <c r="H33" i="9"/>
  <c r="I30" i="8"/>
  <c r="I29" i="8"/>
  <c r="J159" i="16" s="1"/>
  <c r="H30" i="8"/>
  <c r="H29" i="8"/>
  <c r="I159" i="16" s="1"/>
  <c r="D29" i="8"/>
  <c r="D30" i="8"/>
  <c r="C29" i="8"/>
  <c r="C30" i="8"/>
  <c r="B29" i="8"/>
  <c r="B30" i="8"/>
  <c r="A30" i="8"/>
  <c r="A29" i="8"/>
  <c r="I15" i="8"/>
  <c r="J145" i="16" s="1"/>
  <c r="I16" i="8"/>
  <c r="I17" i="8"/>
  <c r="I18" i="8"/>
  <c r="I19" i="8"/>
  <c r="I20" i="8"/>
  <c r="I21" i="8"/>
  <c r="I22" i="8"/>
  <c r="I23" i="8"/>
  <c r="H15" i="8"/>
  <c r="I145" i="16" s="1"/>
  <c r="H16" i="8"/>
  <c r="H17" i="8"/>
  <c r="H18" i="8"/>
  <c r="H19" i="8"/>
  <c r="D15" i="8"/>
  <c r="D16" i="8"/>
  <c r="D17" i="8"/>
  <c r="D18" i="8"/>
  <c r="D19" i="8"/>
  <c r="D20" i="8"/>
  <c r="D21" i="8"/>
  <c r="D22" i="8"/>
  <c r="D23" i="8"/>
  <c r="D24" i="8"/>
  <c r="D25" i="8"/>
  <c r="C15" i="8"/>
  <c r="C16" i="8"/>
  <c r="C17" i="8"/>
  <c r="C18" i="8"/>
  <c r="C19" i="8"/>
  <c r="C20" i="8"/>
  <c r="C21" i="8"/>
  <c r="C22" i="8"/>
  <c r="C23" i="8"/>
  <c r="C24" i="8"/>
  <c r="C25" i="8"/>
  <c r="B15" i="8"/>
  <c r="B16" i="8"/>
  <c r="B17" i="8"/>
  <c r="B18" i="8"/>
  <c r="B19" i="8"/>
  <c r="B20" i="8"/>
  <c r="B21" i="8"/>
  <c r="B22" i="8"/>
  <c r="B23" i="8"/>
  <c r="A15" i="8"/>
  <c r="A16" i="8"/>
  <c r="A17" i="8"/>
  <c r="A18" i="8"/>
  <c r="I14" i="8"/>
  <c r="J144" i="16" s="1"/>
  <c r="H14" i="8"/>
  <c r="I144" i="16" s="1"/>
  <c r="D14" i="8"/>
  <c r="C14" i="8"/>
  <c r="B14" i="8"/>
  <c r="A14" i="8"/>
  <c r="D31" i="7"/>
  <c r="C31" i="7"/>
  <c r="B31" i="7"/>
  <c r="A31" i="7"/>
  <c r="I30" i="7"/>
  <c r="D30" i="7"/>
  <c r="C30" i="7"/>
  <c r="B30" i="7"/>
  <c r="A30" i="7"/>
  <c r="I29" i="7"/>
  <c r="I23" i="7"/>
  <c r="J121" i="16" s="1"/>
  <c r="H23" i="7"/>
  <c r="I121" i="16" s="1"/>
  <c r="C23" i="7"/>
  <c r="A23" i="7"/>
  <c r="H20" i="7"/>
  <c r="F32" i="6"/>
  <c r="H31" i="6"/>
  <c r="I26" i="6"/>
  <c r="H26" i="6"/>
  <c r="G37" i="9" l="1"/>
  <c r="H185" i="15" s="1"/>
  <c r="G185" i="15"/>
  <c r="G32" i="6"/>
  <c r="H109" i="15" s="1"/>
  <c r="G109" i="15"/>
  <c r="I16" i="6"/>
  <c r="J93" i="16" s="1"/>
  <c r="H16" i="6"/>
  <c r="I93" i="16" s="1"/>
  <c r="D16" i="6"/>
  <c r="C16" i="6"/>
  <c r="B16" i="6"/>
  <c r="A16" i="6"/>
  <c r="D15" i="6"/>
  <c r="C15" i="6"/>
  <c r="B15" i="6"/>
  <c r="A15" i="6"/>
  <c r="F55" i="5"/>
  <c r="I54" i="5"/>
  <c r="H54" i="5"/>
  <c r="I53" i="5"/>
  <c r="J83" i="16" s="1"/>
  <c r="H53" i="5"/>
  <c r="I83" i="16" s="1"/>
  <c r="A53" i="5"/>
  <c r="B53" i="5"/>
  <c r="C53" i="5"/>
  <c r="D53" i="5"/>
  <c r="I48" i="5"/>
  <c r="J78" i="16" s="1"/>
  <c r="H48" i="5"/>
  <c r="I78" i="16" s="1"/>
  <c r="A48" i="5"/>
  <c r="B48" i="5"/>
  <c r="C48" i="5"/>
  <c r="D48" i="5"/>
  <c r="F47" i="5"/>
  <c r="I35" i="5"/>
  <c r="J65" i="16" s="1"/>
  <c r="I36" i="5"/>
  <c r="J66" i="16" s="1"/>
  <c r="H35" i="5"/>
  <c r="I65" i="16" s="1"/>
  <c r="H36" i="5"/>
  <c r="I66" i="16" s="1"/>
  <c r="D36" i="5"/>
  <c r="C36" i="5"/>
  <c r="B36" i="5"/>
  <c r="A36" i="5"/>
  <c r="F34" i="5"/>
  <c r="F33" i="5"/>
  <c r="C32" i="5"/>
  <c r="D32" i="5"/>
  <c r="B32" i="5"/>
  <c r="A32" i="5"/>
  <c r="H55" i="5" l="1"/>
  <c r="G55" i="5"/>
  <c r="H85" i="15" s="1"/>
  <c r="G85" i="15"/>
  <c r="H47" i="5"/>
  <c r="G47" i="5"/>
  <c r="H77" i="15" s="1"/>
  <c r="G77" i="15"/>
  <c r="H97" i="15"/>
  <c r="G97" i="15"/>
  <c r="H33" i="5"/>
  <c r="G33" i="5"/>
  <c r="H63" i="15" s="1"/>
  <c r="G63" i="15"/>
  <c r="H34" i="5"/>
  <c r="G34" i="5"/>
  <c r="H64" i="15" s="1"/>
  <c r="G64" i="15"/>
  <c r="I55" i="5"/>
  <c r="I33" i="4"/>
  <c r="J33" i="16" s="1"/>
  <c r="H33" i="4"/>
  <c r="I33" i="16" s="1"/>
  <c r="I32" i="4"/>
  <c r="J32" i="16" s="1"/>
  <c r="H32" i="4"/>
  <c r="I32" i="16" s="1"/>
  <c r="C32" i="4"/>
  <c r="D31" i="4"/>
  <c r="C31" i="4"/>
  <c r="B31" i="4"/>
  <c r="A31" i="4"/>
  <c r="D14" i="4"/>
  <c r="C14" i="4"/>
  <c r="B14" i="4"/>
  <c r="A14" i="4"/>
  <c r="F21" i="4" l="1"/>
  <c r="F23" i="4"/>
  <c r="F38" i="4"/>
  <c r="G38" i="15" l="1"/>
  <c r="G38" i="4"/>
  <c r="H38" i="15" s="1"/>
  <c r="G23" i="15"/>
  <c r="G23" i="4"/>
  <c r="G21" i="15"/>
  <c r="G21" i="4"/>
  <c r="G18" i="15"/>
  <c r="G18" i="4"/>
  <c r="C31" i="6"/>
  <c r="B23" i="7"/>
  <c r="D23" i="7"/>
  <c r="A54" i="5"/>
  <c r="B54" i="5"/>
  <c r="C54" i="5"/>
  <c r="D54" i="5"/>
  <c r="A35" i="5"/>
  <c r="B35" i="5"/>
  <c r="C35" i="5"/>
  <c r="D35" i="5"/>
  <c r="A33" i="4"/>
  <c r="B33" i="4"/>
  <c r="C33" i="4"/>
  <c r="D33" i="4"/>
  <c r="A32" i="4"/>
  <c r="B32" i="4"/>
  <c r="D32" i="4"/>
  <c r="H32" i="15"/>
  <c r="F29" i="9"/>
  <c r="C44" i="7"/>
  <c r="C41" i="7"/>
  <c r="C40" i="7"/>
  <c r="C39" i="7"/>
  <c r="C37" i="7"/>
  <c r="C36" i="7"/>
  <c r="C34" i="7"/>
  <c r="C33" i="7"/>
  <c r="C32" i="7"/>
  <c r="C29" i="7"/>
  <c r="C28" i="7"/>
  <c r="C27" i="7"/>
  <c r="C26" i="7"/>
  <c r="C24" i="7"/>
  <c r="C21" i="7"/>
  <c r="C20" i="7"/>
  <c r="C19" i="7"/>
  <c r="C18" i="7"/>
  <c r="C17" i="7"/>
  <c r="C15" i="7"/>
  <c r="C14" i="7"/>
  <c r="C13" i="7"/>
  <c r="H22" i="4"/>
  <c r="H21" i="4"/>
  <c r="H14" i="4"/>
  <c r="H18" i="4"/>
  <c r="F41" i="9"/>
  <c r="F34" i="9"/>
  <c r="F31" i="9"/>
  <c r="F27" i="9"/>
  <c r="F23" i="9"/>
  <c r="F19" i="9"/>
  <c r="F17" i="9"/>
  <c r="F29" i="6"/>
  <c r="F27" i="6"/>
  <c r="F25" i="6"/>
  <c r="G41" i="9" l="1"/>
  <c r="H189" i="15" s="1"/>
  <c r="G189" i="15"/>
  <c r="G34" i="9"/>
  <c r="H182" i="15" s="1"/>
  <c r="G182" i="15"/>
  <c r="H34" i="9"/>
  <c r="G31" i="9"/>
  <c r="H179" i="15" s="1"/>
  <c r="G179" i="15"/>
  <c r="G29" i="9"/>
  <c r="H177" i="15" s="1"/>
  <c r="G177" i="15"/>
  <c r="G27" i="9"/>
  <c r="H175" i="15" s="1"/>
  <c r="G175" i="15"/>
  <c r="G23" i="9"/>
  <c r="H171" i="15" s="1"/>
  <c r="G171" i="15"/>
  <c r="G19" i="9"/>
  <c r="H167" i="15" s="1"/>
  <c r="G167" i="15"/>
  <c r="G17" i="9"/>
  <c r="H165" i="15" s="1"/>
  <c r="G165" i="15"/>
  <c r="G29" i="6"/>
  <c r="H106" i="15" s="1"/>
  <c r="G106" i="15"/>
  <c r="G27" i="6"/>
  <c r="H104" i="15" s="1"/>
  <c r="G104" i="15"/>
  <c r="G25" i="6"/>
  <c r="H102" i="15" s="1"/>
  <c r="G102" i="15"/>
  <c r="I266" i="16"/>
  <c r="J266" i="16"/>
  <c r="H18" i="15"/>
  <c r="E266" i="16"/>
  <c r="D266" i="16"/>
  <c r="C266" i="16"/>
  <c r="A266" i="16"/>
  <c r="E265" i="16"/>
  <c r="D265" i="16"/>
  <c r="C265" i="16"/>
  <c r="A265" i="16"/>
  <c r="E264" i="16"/>
  <c r="D264" i="16"/>
  <c r="C264" i="16"/>
  <c r="A264" i="16"/>
  <c r="E263" i="16"/>
  <c r="D263" i="16"/>
  <c r="C263" i="16"/>
  <c r="A263" i="16"/>
  <c r="E262" i="16"/>
  <c r="D262" i="16"/>
  <c r="C262" i="16"/>
  <c r="A262" i="16"/>
  <c r="E261" i="16"/>
  <c r="D261" i="16"/>
  <c r="C261" i="16"/>
  <c r="A261" i="16"/>
  <c r="E260" i="16"/>
  <c r="D260" i="16"/>
  <c r="C260" i="16"/>
  <c r="A260" i="16"/>
  <c r="E259" i="16"/>
  <c r="D259" i="16"/>
  <c r="C259" i="16"/>
  <c r="A259" i="16"/>
  <c r="E258" i="16"/>
  <c r="D258" i="16"/>
  <c r="C258" i="16"/>
  <c r="A258" i="16"/>
  <c r="E257" i="16"/>
  <c r="D257" i="16"/>
  <c r="C257" i="16"/>
  <c r="A257" i="16"/>
  <c r="E256" i="16"/>
  <c r="D256" i="16"/>
  <c r="C256" i="16"/>
  <c r="A256" i="16"/>
  <c r="E255" i="16"/>
  <c r="D255" i="16"/>
  <c r="C255" i="16"/>
  <c r="A255" i="16"/>
  <c r="E254" i="16"/>
  <c r="D254" i="16"/>
  <c r="C254" i="16"/>
  <c r="A254" i="16"/>
  <c r="E253" i="16"/>
  <c r="D253" i="16"/>
  <c r="C253" i="16"/>
  <c r="A253" i="16"/>
  <c r="E252" i="16"/>
  <c r="D252" i="16"/>
  <c r="C252" i="16"/>
  <c r="A252" i="16"/>
  <c r="E251" i="16"/>
  <c r="D251" i="16"/>
  <c r="C251" i="16"/>
  <c r="A251" i="16"/>
  <c r="E250" i="16"/>
  <c r="D250" i="16"/>
  <c r="C250" i="16"/>
  <c r="A250" i="16"/>
  <c r="E249" i="16"/>
  <c r="D249" i="16"/>
  <c r="C249" i="16"/>
  <c r="A249" i="16"/>
  <c r="E248" i="16"/>
  <c r="D248" i="16"/>
  <c r="C248" i="16"/>
  <c r="A248" i="16"/>
  <c r="E246" i="16"/>
  <c r="D246" i="16"/>
  <c r="C246" i="16"/>
  <c r="A246" i="16"/>
  <c r="E245" i="16"/>
  <c r="D245" i="16"/>
  <c r="C245" i="16"/>
  <c r="A245" i="16"/>
  <c r="E244" i="16"/>
  <c r="D244" i="16"/>
  <c r="C244" i="16"/>
  <c r="A244" i="16"/>
  <c r="E243" i="16"/>
  <c r="D243" i="16"/>
  <c r="C243" i="16"/>
  <c r="A243" i="16"/>
  <c r="E242" i="16"/>
  <c r="D242" i="16"/>
  <c r="C242" i="16"/>
  <c r="A242" i="16"/>
  <c r="E241" i="16"/>
  <c r="D241" i="16"/>
  <c r="C241" i="16"/>
  <c r="A241" i="16"/>
  <c r="F239" i="16"/>
  <c r="E239" i="16"/>
  <c r="D239" i="16"/>
  <c r="C239" i="16"/>
  <c r="A239" i="16"/>
  <c r="F238" i="16"/>
  <c r="E238" i="16"/>
  <c r="D238" i="16"/>
  <c r="C238" i="16"/>
  <c r="A238" i="16"/>
  <c r="F237" i="16"/>
  <c r="E237" i="16"/>
  <c r="D237" i="16"/>
  <c r="C237" i="16"/>
  <c r="A237" i="16"/>
  <c r="F236" i="16"/>
  <c r="E236" i="16"/>
  <c r="D236" i="16"/>
  <c r="C236" i="16"/>
  <c r="A236" i="16"/>
  <c r="F235" i="16"/>
  <c r="E235" i="16"/>
  <c r="D235" i="16"/>
  <c r="C235" i="16"/>
  <c r="A235" i="16"/>
  <c r="F234" i="16"/>
  <c r="E234" i="16"/>
  <c r="D234" i="16"/>
  <c r="C234" i="16"/>
  <c r="A234" i="16"/>
  <c r="E232" i="16"/>
  <c r="D232" i="16"/>
  <c r="C232" i="16"/>
  <c r="A232" i="16"/>
  <c r="E231" i="16"/>
  <c r="D231" i="16"/>
  <c r="C231" i="16"/>
  <c r="A231" i="16"/>
  <c r="E230" i="16"/>
  <c r="D230" i="16"/>
  <c r="C230" i="16"/>
  <c r="A230" i="16"/>
  <c r="E229" i="16"/>
  <c r="D229" i="16"/>
  <c r="C229" i="16"/>
  <c r="A229" i="16"/>
  <c r="G228" i="16"/>
  <c r="F228" i="16"/>
  <c r="E228" i="16"/>
  <c r="D228" i="16"/>
  <c r="C228" i="16"/>
  <c r="A228" i="16"/>
  <c r="G227" i="16"/>
  <c r="F227" i="16"/>
  <c r="E227" i="16"/>
  <c r="D227" i="16"/>
  <c r="C227" i="16"/>
  <c r="A227" i="16"/>
  <c r="F226" i="16"/>
  <c r="E226" i="16"/>
  <c r="D226" i="16"/>
  <c r="C226" i="16"/>
  <c r="A226" i="16"/>
  <c r="G225" i="16"/>
  <c r="E225" i="16"/>
  <c r="D225" i="16"/>
  <c r="C225" i="16"/>
  <c r="A225" i="16"/>
  <c r="E224" i="16"/>
  <c r="D224" i="16"/>
  <c r="C224" i="16"/>
  <c r="A224" i="16"/>
  <c r="E223" i="16"/>
  <c r="D223" i="16"/>
  <c r="C223" i="16"/>
  <c r="A223" i="16"/>
  <c r="E222" i="16"/>
  <c r="D222" i="16"/>
  <c r="C222" i="16"/>
  <c r="A222" i="16"/>
  <c r="E221" i="16"/>
  <c r="D221" i="16"/>
  <c r="C221" i="16"/>
  <c r="A221" i="16"/>
  <c r="E220" i="16"/>
  <c r="D220" i="16"/>
  <c r="C220" i="16"/>
  <c r="A220" i="16"/>
  <c r="E219" i="16"/>
  <c r="D219" i="16"/>
  <c r="C219" i="16"/>
  <c r="A219" i="16"/>
  <c r="E218" i="16"/>
  <c r="D218" i="16"/>
  <c r="C218" i="16"/>
  <c r="A218" i="16"/>
  <c r="E217" i="16"/>
  <c r="D217" i="16"/>
  <c r="C217" i="16"/>
  <c r="A217" i="16"/>
  <c r="E216" i="16"/>
  <c r="D216" i="16"/>
  <c r="C216" i="16"/>
  <c r="A216" i="16"/>
  <c r="E215" i="16"/>
  <c r="D215" i="16"/>
  <c r="C215" i="16"/>
  <c r="A215" i="16"/>
  <c r="E214" i="16"/>
  <c r="D214" i="16"/>
  <c r="C214" i="16"/>
  <c r="A214" i="16"/>
  <c r="E213" i="16"/>
  <c r="D213" i="16"/>
  <c r="C213" i="16"/>
  <c r="A213" i="16"/>
  <c r="G212" i="16"/>
  <c r="E212" i="16"/>
  <c r="D212" i="16"/>
  <c r="C212" i="16"/>
  <c r="A212" i="16"/>
  <c r="E210" i="16"/>
  <c r="D210" i="16"/>
  <c r="C210" i="16"/>
  <c r="A210" i="16"/>
  <c r="E209" i="16"/>
  <c r="D209" i="16"/>
  <c r="C209" i="16"/>
  <c r="A209" i="16"/>
  <c r="G208" i="16"/>
  <c r="F208" i="16"/>
  <c r="E208" i="16"/>
  <c r="D208" i="16"/>
  <c r="C208" i="16"/>
  <c r="A208" i="16"/>
  <c r="G207" i="16"/>
  <c r="F207" i="16"/>
  <c r="E207" i="16"/>
  <c r="D207" i="16"/>
  <c r="C207" i="16"/>
  <c r="A207" i="16"/>
  <c r="G206" i="16"/>
  <c r="F206" i="16"/>
  <c r="E206" i="16"/>
  <c r="D206" i="16"/>
  <c r="C206" i="16"/>
  <c r="A206" i="16"/>
  <c r="F205" i="16"/>
  <c r="E205" i="16"/>
  <c r="D205" i="16"/>
  <c r="C205" i="16"/>
  <c r="A205" i="16"/>
  <c r="G204" i="16"/>
  <c r="F204" i="16"/>
  <c r="E204" i="16"/>
  <c r="D204" i="16"/>
  <c r="C204" i="16"/>
  <c r="A204" i="16"/>
  <c r="E203" i="16"/>
  <c r="D203" i="16"/>
  <c r="C203" i="16"/>
  <c r="A203" i="16"/>
  <c r="G201" i="16"/>
  <c r="F201" i="16"/>
  <c r="E201" i="16"/>
  <c r="D201" i="16"/>
  <c r="C201" i="16"/>
  <c r="A201" i="16"/>
  <c r="G200" i="16"/>
  <c r="F200" i="16"/>
  <c r="E200" i="16"/>
  <c r="D200" i="16"/>
  <c r="C200" i="16"/>
  <c r="A200" i="16"/>
  <c r="G199" i="16"/>
  <c r="F199" i="16"/>
  <c r="E199" i="16"/>
  <c r="D199" i="16"/>
  <c r="C199" i="16"/>
  <c r="A199" i="16"/>
  <c r="G198" i="16"/>
  <c r="F198" i="16"/>
  <c r="E198" i="16"/>
  <c r="D198" i="16"/>
  <c r="C198" i="16"/>
  <c r="A198" i="16"/>
  <c r="G197" i="16"/>
  <c r="F197" i="16"/>
  <c r="E197" i="16"/>
  <c r="D197" i="16"/>
  <c r="C197" i="16"/>
  <c r="A197" i="16"/>
  <c r="G196" i="16"/>
  <c r="F196" i="16"/>
  <c r="E196" i="16"/>
  <c r="D196" i="16"/>
  <c r="C196" i="16"/>
  <c r="A196" i="16"/>
  <c r="G195" i="16"/>
  <c r="F195" i="16"/>
  <c r="E195" i="16"/>
  <c r="D195" i="16"/>
  <c r="C195" i="16"/>
  <c r="A195" i="16"/>
  <c r="G194" i="16"/>
  <c r="F194" i="16"/>
  <c r="E194" i="16"/>
  <c r="D194" i="16"/>
  <c r="C194" i="16"/>
  <c r="A194" i="16"/>
  <c r="G192" i="16"/>
  <c r="E192" i="16"/>
  <c r="D192" i="16"/>
  <c r="C192" i="16"/>
  <c r="A192" i="16"/>
  <c r="G191" i="16"/>
  <c r="F191" i="16"/>
  <c r="E191" i="16"/>
  <c r="D191" i="16"/>
  <c r="C191" i="16"/>
  <c r="A191" i="16"/>
  <c r="F190" i="16"/>
  <c r="E190" i="16"/>
  <c r="D190" i="16"/>
  <c r="C190" i="16"/>
  <c r="A190" i="16"/>
  <c r="G189" i="16"/>
  <c r="F189" i="16"/>
  <c r="E189" i="16"/>
  <c r="D189" i="16"/>
  <c r="C189" i="16"/>
  <c r="A189" i="16"/>
  <c r="F188" i="16"/>
  <c r="E188" i="16"/>
  <c r="D188" i="16"/>
  <c r="C188" i="16"/>
  <c r="A188" i="16"/>
  <c r="G187" i="16"/>
  <c r="F187" i="16"/>
  <c r="E187" i="16"/>
  <c r="D187" i="16"/>
  <c r="C187" i="16"/>
  <c r="A187" i="16"/>
  <c r="G186" i="16"/>
  <c r="F186" i="16"/>
  <c r="E186" i="16"/>
  <c r="D186" i="16"/>
  <c r="C186" i="16"/>
  <c r="A186" i="16"/>
  <c r="F185" i="16"/>
  <c r="E185" i="16"/>
  <c r="D185" i="16"/>
  <c r="C185" i="16"/>
  <c r="A185" i="16"/>
  <c r="G184" i="16"/>
  <c r="F184" i="16"/>
  <c r="E184" i="16"/>
  <c r="D184" i="16"/>
  <c r="C184" i="16"/>
  <c r="A184" i="16"/>
  <c r="F182" i="16"/>
  <c r="E182" i="16"/>
  <c r="D182" i="16"/>
  <c r="C182" i="16"/>
  <c r="A182" i="16"/>
  <c r="G181" i="16"/>
  <c r="F181" i="16"/>
  <c r="E181" i="16"/>
  <c r="D181" i="16"/>
  <c r="C181" i="16"/>
  <c r="A181" i="16"/>
  <c r="F180" i="16"/>
  <c r="E180" i="16"/>
  <c r="D180" i="16"/>
  <c r="C180" i="16"/>
  <c r="A180" i="16"/>
  <c r="F179" i="16"/>
  <c r="E179" i="16"/>
  <c r="D179" i="16"/>
  <c r="C179" i="16"/>
  <c r="A179" i="16"/>
  <c r="G178" i="16"/>
  <c r="F178" i="16"/>
  <c r="E178" i="16"/>
  <c r="D178" i="16"/>
  <c r="C178" i="16"/>
  <c r="A178" i="16"/>
  <c r="G177" i="16"/>
  <c r="F177" i="16"/>
  <c r="E177" i="16"/>
  <c r="D177" i="16"/>
  <c r="C177" i="16"/>
  <c r="A177" i="16"/>
  <c r="G176" i="16"/>
  <c r="F176" i="16"/>
  <c r="E176" i="16"/>
  <c r="D176" i="16"/>
  <c r="C176" i="16"/>
  <c r="A176" i="16"/>
  <c r="F175" i="16"/>
  <c r="E175" i="16"/>
  <c r="D175" i="16"/>
  <c r="C175" i="16"/>
  <c r="A175" i="16"/>
  <c r="G174" i="16"/>
  <c r="F174" i="16"/>
  <c r="E174" i="16"/>
  <c r="D174" i="16"/>
  <c r="C174" i="16"/>
  <c r="A174" i="16"/>
  <c r="G173" i="16"/>
  <c r="F173" i="16"/>
  <c r="E173" i="16"/>
  <c r="D173" i="16"/>
  <c r="C173" i="16"/>
  <c r="A173" i="16"/>
  <c r="F172" i="16"/>
  <c r="E172" i="16"/>
  <c r="D172" i="16"/>
  <c r="C172" i="16"/>
  <c r="A172" i="16"/>
  <c r="F171" i="16"/>
  <c r="E171" i="16"/>
  <c r="D171" i="16"/>
  <c r="C171" i="16"/>
  <c r="A171" i="16"/>
  <c r="G170" i="16"/>
  <c r="F170" i="16"/>
  <c r="E170" i="16"/>
  <c r="D170" i="16"/>
  <c r="C170" i="16"/>
  <c r="A170" i="16"/>
  <c r="G169" i="16"/>
  <c r="F169" i="16"/>
  <c r="E169" i="16"/>
  <c r="D169" i="16"/>
  <c r="C169" i="16"/>
  <c r="A169" i="16"/>
  <c r="G168" i="16"/>
  <c r="F168" i="16"/>
  <c r="E168" i="16"/>
  <c r="D168" i="16"/>
  <c r="C168" i="16"/>
  <c r="A168" i="16"/>
  <c r="G167" i="16"/>
  <c r="F167" i="16"/>
  <c r="E167" i="16"/>
  <c r="D167" i="16"/>
  <c r="C167" i="16"/>
  <c r="A167" i="16"/>
  <c r="G166" i="16"/>
  <c r="F166" i="16"/>
  <c r="E166" i="16"/>
  <c r="D166" i="16"/>
  <c r="C166" i="16"/>
  <c r="A166" i="16"/>
  <c r="F165" i="16"/>
  <c r="E165" i="16"/>
  <c r="D165" i="16"/>
  <c r="C165" i="16"/>
  <c r="A165" i="16"/>
  <c r="G164" i="16"/>
  <c r="F164" i="16"/>
  <c r="E164" i="16"/>
  <c r="D164" i="16"/>
  <c r="C164" i="16"/>
  <c r="A164" i="16"/>
  <c r="F163" i="16"/>
  <c r="E163" i="16"/>
  <c r="D163" i="16"/>
  <c r="C163" i="16"/>
  <c r="A163" i="16"/>
  <c r="F162" i="16"/>
  <c r="E162" i="16"/>
  <c r="D162" i="16"/>
  <c r="C162" i="16"/>
  <c r="A162" i="16"/>
  <c r="G161" i="16"/>
  <c r="F161" i="16"/>
  <c r="E161" i="16"/>
  <c r="D161" i="16"/>
  <c r="C161" i="16"/>
  <c r="A161" i="16"/>
  <c r="G160" i="16"/>
  <c r="F160" i="16"/>
  <c r="E160" i="16"/>
  <c r="D160" i="16"/>
  <c r="C160" i="16"/>
  <c r="A160" i="16"/>
  <c r="G158" i="16"/>
  <c r="F158" i="16"/>
  <c r="E158" i="16"/>
  <c r="D158" i="16"/>
  <c r="C158" i="16"/>
  <c r="A158" i="16"/>
  <c r="F157" i="16"/>
  <c r="E157" i="16"/>
  <c r="D157" i="16"/>
  <c r="C157" i="16"/>
  <c r="A157" i="16"/>
  <c r="G156" i="16"/>
  <c r="F156" i="16"/>
  <c r="E156" i="16"/>
  <c r="D156" i="16"/>
  <c r="C156" i="16"/>
  <c r="A156" i="16"/>
  <c r="G155" i="16"/>
  <c r="F155" i="16"/>
  <c r="E155" i="16"/>
  <c r="D155" i="16"/>
  <c r="C155" i="16"/>
  <c r="A155" i="16"/>
  <c r="G154" i="16"/>
  <c r="F154" i="16"/>
  <c r="E154" i="16"/>
  <c r="D154" i="16"/>
  <c r="C154" i="16"/>
  <c r="A154" i="16"/>
  <c r="G153" i="16"/>
  <c r="F153" i="16"/>
  <c r="E153" i="16"/>
  <c r="D153" i="16"/>
  <c r="C153" i="16"/>
  <c r="A153" i="16"/>
  <c r="G152" i="16"/>
  <c r="F152" i="16"/>
  <c r="E152" i="16"/>
  <c r="D152" i="16"/>
  <c r="C152" i="16"/>
  <c r="A152" i="16"/>
  <c r="G151" i="16"/>
  <c r="F151" i="16"/>
  <c r="E151" i="16"/>
  <c r="D151" i="16"/>
  <c r="C151" i="16"/>
  <c r="A151" i="16"/>
  <c r="G150" i="16"/>
  <c r="F150" i="16"/>
  <c r="E150" i="16"/>
  <c r="D150" i="16"/>
  <c r="C150" i="16"/>
  <c r="A150" i="16"/>
  <c r="G149" i="16"/>
  <c r="F149" i="16"/>
  <c r="E149" i="16"/>
  <c r="D149" i="16"/>
  <c r="C149" i="16"/>
  <c r="A149" i="16"/>
  <c r="G148" i="16"/>
  <c r="F148" i="16"/>
  <c r="E148" i="16"/>
  <c r="D148" i="16"/>
  <c r="C148" i="16"/>
  <c r="A148" i="16"/>
  <c r="G147" i="16"/>
  <c r="F147" i="16"/>
  <c r="E147" i="16"/>
  <c r="D147" i="16"/>
  <c r="C147" i="16"/>
  <c r="A147" i="16"/>
  <c r="G146" i="16"/>
  <c r="F146" i="16"/>
  <c r="E146" i="16"/>
  <c r="D146" i="16"/>
  <c r="C146" i="16"/>
  <c r="A146" i="16"/>
  <c r="G143" i="16"/>
  <c r="F143" i="16"/>
  <c r="E143" i="16"/>
  <c r="D143" i="16"/>
  <c r="C143" i="16"/>
  <c r="A143" i="16"/>
  <c r="F142" i="16"/>
  <c r="E142" i="16"/>
  <c r="D142" i="16"/>
  <c r="C142" i="16"/>
  <c r="A142" i="16"/>
  <c r="F141" i="16"/>
  <c r="E141" i="16"/>
  <c r="D141" i="16"/>
  <c r="C141" i="16"/>
  <c r="A141" i="16"/>
  <c r="F140" i="16"/>
  <c r="E140" i="16"/>
  <c r="D140" i="16"/>
  <c r="C140" i="16"/>
  <c r="A140" i="16"/>
  <c r="F139" i="16"/>
  <c r="E139" i="16"/>
  <c r="D139" i="16"/>
  <c r="C139" i="16"/>
  <c r="A139" i="16"/>
  <c r="F138" i="16"/>
  <c r="E138" i="16"/>
  <c r="D138" i="16"/>
  <c r="C138" i="16"/>
  <c r="A138" i="16"/>
  <c r="F137" i="16"/>
  <c r="E137" i="16"/>
  <c r="D137" i="16"/>
  <c r="C137" i="16"/>
  <c r="A137" i="16"/>
  <c r="F135" i="16"/>
  <c r="E135" i="16"/>
  <c r="D135" i="16"/>
  <c r="C135" i="16"/>
  <c r="A135" i="16"/>
  <c r="F134" i="16"/>
  <c r="E134" i="16"/>
  <c r="D134" i="16"/>
  <c r="C134" i="16"/>
  <c r="A134" i="16"/>
  <c r="F133" i="16"/>
  <c r="E133" i="16"/>
  <c r="D133" i="16"/>
  <c r="C133" i="16"/>
  <c r="A133" i="16"/>
  <c r="F132" i="16"/>
  <c r="E132" i="16"/>
  <c r="D132" i="16"/>
  <c r="C132" i="16"/>
  <c r="A132" i="16"/>
  <c r="F131" i="16"/>
  <c r="E131" i="16"/>
  <c r="D131" i="16"/>
  <c r="C131" i="16"/>
  <c r="A131" i="16"/>
  <c r="F130" i="16"/>
  <c r="E130" i="16"/>
  <c r="D130" i="16"/>
  <c r="C130" i="16"/>
  <c r="A130" i="16"/>
  <c r="F129" i="16"/>
  <c r="E129" i="16"/>
  <c r="D129" i="16"/>
  <c r="C129" i="16"/>
  <c r="A129" i="16"/>
  <c r="F128" i="16"/>
  <c r="E128" i="16"/>
  <c r="D128" i="16"/>
  <c r="C128" i="16"/>
  <c r="A128" i="16"/>
  <c r="F127" i="16"/>
  <c r="E127" i="16"/>
  <c r="D127" i="16"/>
  <c r="C127" i="16"/>
  <c r="A127" i="16"/>
  <c r="F126" i="16"/>
  <c r="E126" i="16"/>
  <c r="D126" i="16"/>
  <c r="C126" i="16"/>
  <c r="A126" i="16"/>
  <c r="F125" i="16"/>
  <c r="E125" i="16"/>
  <c r="D125" i="16"/>
  <c r="C125" i="16"/>
  <c r="A125" i="16"/>
  <c r="F124" i="16"/>
  <c r="E124" i="16"/>
  <c r="D124" i="16"/>
  <c r="C124" i="16"/>
  <c r="A124" i="16"/>
  <c r="F123" i="16"/>
  <c r="E123" i="16"/>
  <c r="D123" i="16"/>
  <c r="C123" i="16"/>
  <c r="A123" i="16"/>
  <c r="F122" i="16"/>
  <c r="E122" i="16"/>
  <c r="D122" i="16"/>
  <c r="C122" i="16"/>
  <c r="A122" i="16"/>
  <c r="F120" i="16"/>
  <c r="E120" i="16"/>
  <c r="D120" i="16"/>
  <c r="C120" i="16"/>
  <c r="A120" i="16"/>
  <c r="F119" i="16"/>
  <c r="E119" i="16"/>
  <c r="D119" i="16"/>
  <c r="C119" i="16"/>
  <c r="A119" i="16"/>
  <c r="F118" i="16"/>
  <c r="E118" i="16"/>
  <c r="D118" i="16"/>
  <c r="C118" i="16"/>
  <c r="A118" i="16"/>
  <c r="F117" i="16"/>
  <c r="E117" i="16"/>
  <c r="D117" i="16"/>
  <c r="C117" i="16"/>
  <c r="A117" i="16"/>
  <c r="F116" i="16"/>
  <c r="E116" i="16"/>
  <c r="D116" i="16"/>
  <c r="C116" i="16"/>
  <c r="A116" i="16"/>
  <c r="F115" i="16"/>
  <c r="E115" i="16"/>
  <c r="D115" i="16"/>
  <c r="C115" i="16"/>
  <c r="A115" i="16"/>
  <c r="F114" i="16"/>
  <c r="E114" i="16"/>
  <c r="D114" i="16"/>
  <c r="C114" i="16"/>
  <c r="A114" i="16"/>
  <c r="F113" i="16"/>
  <c r="E113" i="16"/>
  <c r="D113" i="16"/>
  <c r="C113" i="16"/>
  <c r="A113" i="16"/>
  <c r="F112" i="16"/>
  <c r="E112" i="16"/>
  <c r="D112" i="16"/>
  <c r="C112" i="16"/>
  <c r="A112" i="16"/>
  <c r="F111" i="16"/>
  <c r="E111" i="16"/>
  <c r="D111" i="16"/>
  <c r="C111" i="16"/>
  <c r="A111" i="16"/>
  <c r="G110" i="16"/>
  <c r="F110" i="16"/>
  <c r="E110" i="16"/>
  <c r="D110" i="16"/>
  <c r="C110" i="16"/>
  <c r="A110" i="16"/>
  <c r="G109" i="16"/>
  <c r="F109" i="16"/>
  <c r="E109" i="16"/>
  <c r="D109" i="16"/>
  <c r="C109" i="16"/>
  <c r="A109" i="16"/>
  <c r="G108" i="16"/>
  <c r="F108" i="16"/>
  <c r="E108" i="16"/>
  <c r="D108" i="16"/>
  <c r="C108" i="16"/>
  <c r="A108" i="16"/>
  <c r="G107" i="16"/>
  <c r="F107" i="16"/>
  <c r="E107" i="16"/>
  <c r="D107" i="16"/>
  <c r="C107" i="16"/>
  <c r="A107" i="16"/>
  <c r="G106" i="16"/>
  <c r="F106" i="16"/>
  <c r="E106" i="16"/>
  <c r="D106" i="16"/>
  <c r="C106" i="16"/>
  <c r="A106" i="16"/>
  <c r="G105" i="16"/>
  <c r="F105" i="16"/>
  <c r="E105" i="16"/>
  <c r="D105" i="16"/>
  <c r="C105" i="16"/>
  <c r="A105" i="16"/>
  <c r="G104" i="16"/>
  <c r="F104" i="16"/>
  <c r="E104" i="16"/>
  <c r="D104" i="16"/>
  <c r="C104" i="16"/>
  <c r="A104" i="16"/>
  <c r="G103" i="16"/>
  <c r="F103" i="16"/>
  <c r="E103" i="16"/>
  <c r="D103" i="16"/>
  <c r="C103" i="16"/>
  <c r="A103" i="16"/>
  <c r="G102" i="16"/>
  <c r="F102" i="16"/>
  <c r="E102" i="16"/>
  <c r="D102" i="16"/>
  <c r="C102" i="16"/>
  <c r="A102" i="16"/>
  <c r="G101" i="16"/>
  <c r="F101" i="16"/>
  <c r="E101" i="16"/>
  <c r="D101" i="16"/>
  <c r="C101" i="16"/>
  <c r="A101" i="16"/>
  <c r="G100" i="16"/>
  <c r="F100" i="16"/>
  <c r="E100" i="16"/>
  <c r="D100" i="16"/>
  <c r="C100" i="16"/>
  <c r="A100" i="16"/>
  <c r="G99" i="16"/>
  <c r="F99" i="16"/>
  <c r="E99" i="16"/>
  <c r="D99" i="16"/>
  <c r="C99" i="16"/>
  <c r="A99" i="16"/>
  <c r="G98" i="16"/>
  <c r="F98" i="16"/>
  <c r="E98" i="16"/>
  <c r="D98" i="16"/>
  <c r="C98" i="16"/>
  <c r="A98" i="16"/>
  <c r="G97" i="16"/>
  <c r="F97" i="16"/>
  <c r="E97" i="16"/>
  <c r="D97" i="16"/>
  <c r="C97" i="16"/>
  <c r="A97" i="16"/>
  <c r="G96" i="16"/>
  <c r="F96" i="16"/>
  <c r="E96" i="16"/>
  <c r="D96" i="16"/>
  <c r="C96" i="16"/>
  <c r="A96" i="16"/>
  <c r="G95" i="16"/>
  <c r="F95" i="16"/>
  <c r="E95" i="16"/>
  <c r="D95" i="16"/>
  <c r="C95" i="16"/>
  <c r="A95" i="16"/>
  <c r="G94" i="16"/>
  <c r="F94" i="16"/>
  <c r="E94" i="16"/>
  <c r="D94" i="16"/>
  <c r="C94" i="16"/>
  <c r="A94" i="16"/>
  <c r="G92" i="16"/>
  <c r="F92" i="16"/>
  <c r="E92" i="16"/>
  <c r="D92" i="16"/>
  <c r="C92" i="16"/>
  <c r="A92" i="16"/>
  <c r="G91" i="16"/>
  <c r="F91" i="16"/>
  <c r="E91" i="16"/>
  <c r="D91" i="16"/>
  <c r="C91" i="16"/>
  <c r="A91" i="16"/>
  <c r="G90" i="16"/>
  <c r="F90" i="16"/>
  <c r="E90" i="16"/>
  <c r="D90" i="16"/>
  <c r="C90" i="16"/>
  <c r="A90" i="16"/>
  <c r="G89" i="16"/>
  <c r="F89" i="16"/>
  <c r="E89" i="16"/>
  <c r="D89" i="16"/>
  <c r="C89" i="16"/>
  <c r="A89" i="16"/>
  <c r="F88" i="16"/>
  <c r="E88" i="16"/>
  <c r="D88" i="16"/>
  <c r="C88" i="16"/>
  <c r="A88" i="16"/>
  <c r="G87" i="16"/>
  <c r="F87" i="16"/>
  <c r="E87" i="16"/>
  <c r="D87" i="16"/>
  <c r="C87" i="16"/>
  <c r="A87" i="16"/>
  <c r="G86" i="16"/>
  <c r="F86" i="16"/>
  <c r="E86" i="16"/>
  <c r="D86" i="16"/>
  <c r="C86" i="16"/>
  <c r="A86" i="16"/>
  <c r="E85" i="16"/>
  <c r="D85" i="16"/>
  <c r="C85" i="16"/>
  <c r="A85" i="16"/>
  <c r="G84" i="16"/>
  <c r="F84" i="16"/>
  <c r="E84" i="16"/>
  <c r="D84" i="16"/>
  <c r="C84" i="16"/>
  <c r="A84" i="16"/>
  <c r="F82" i="16"/>
  <c r="E82" i="16"/>
  <c r="D82" i="16"/>
  <c r="C82" i="16"/>
  <c r="A82" i="16"/>
  <c r="G81" i="16"/>
  <c r="F81" i="16"/>
  <c r="E81" i="16"/>
  <c r="D81" i="16"/>
  <c r="C81" i="16"/>
  <c r="A81" i="16"/>
  <c r="G80" i="16"/>
  <c r="F80" i="16"/>
  <c r="E80" i="16"/>
  <c r="D80" i="16"/>
  <c r="C80" i="16"/>
  <c r="A80" i="16"/>
  <c r="G79" i="16"/>
  <c r="F79" i="16"/>
  <c r="E79" i="16"/>
  <c r="D79" i="16"/>
  <c r="C79" i="16"/>
  <c r="A79" i="16"/>
  <c r="E78" i="16"/>
  <c r="D78" i="16"/>
  <c r="C78" i="16"/>
  <c r="A78" i="16"/>
  <c r="G77" i="16"/>
  <c r="F77" i="16"/>
  <c r="E77" i="16"/>
  <c r="D77" i="16"/>
  <c r="C77" i="16"/>
  <c r="A77" i="16"/>
  <c r="F76" i="16"/>
  <c r="E76" i="16"/>
  <c r="D76" i="16"/>
  <c r="C76" i="16"/>
  <c r="A76" i="16"/>
  <c r="G75" i="16"/>
  <c r="F75" i="16"/>
  <c r="E75" i="16"/>
  <c r="D75" i="16"/>
  <c r="C75" i="16"/>
  <c r="A75" i="16"/>
  <c r="G74" i="16"/>
  <c r="F74" i="16"/>
  <c r="E74" i="16"/>
  <c r="D74" i="16"/>
  <c r="C74" i="16"/>
  <c r="A74" i="16"/>
  <c r="G73" i="16"/>
  <c r="F73" i="16"/>
  <c r="E73" i="16"/>
  <c r="D73" i="16"/>
  <c r="C73" i="16"/>
  <c r="A73" i="16"/>
  <c r="G72" i="16"/>
  <c r="F72" i="16"/>
  <c r="E72" i="16"/>
  <c r="D72" i="16"/>
  <c r="C72" i="16"/>
  <c r="A72" i="16"/>
  <c r="F71" i="16"/>
  <c r="E71" i="16"/>
  <c r="D71" i="16"/>
  <c r="C71" i="16"/>
  <c r="A71" i="16"/>
  <c r="G70" i="16"/>
  <c r="F70" i="16"/>
  <c r="E70" i="16"/>
  <c r="D70" i="16"/>
  <c r="C70" i="16"/>
  <c r="A70" i="16"/>
  <c r="F69" i="16"/>
  <c r="E69" i="16"/>
  <c r="D69" i="16"/>
  <c r="C69" i="16"/>
  <c r="A69" i="16"/>
  <c r="F68" i="16"/>
  <c r="E68" i="16"/>
  <c r="D68" i="16"/>
  <c r="C68" i="16"/>
  <c r="A68" i="16"/>
  <c r="G67" i="16"/>
  <c r="F67" i="16"/>
  <c r="E67" i="16"/>
  <c r="D67" i="16"/>
  <c r="C67" i="16"/>
  <c r="A67" i="16"/>
  <c r="G64" i="16"/>
  <c r="F64" i="16"/>
  <c r="E64" i="16"/>
  <c r="D64" i="16"/>
  <c r="C64" i="16"/>
  <c r="A64" i="16"/>
  <c r="F63" i="16"/>
  <c r="E63" i="16"/>
  <c r="D63" i="16"/>
  <c r="C63" i="16"/>
  <c r="A63" i="16"/>
  <c r="F62" i="16"/>
  <c r="E62" i="16"/>
  <c r="D62" i="16"/>
  <c r="C62" i="16"/>
  <c r="A62" i="16"/>
  <c r="F61" i="16"/>
  <c r="E61" i="16"/>
  <c r="D61" i="16"/>
  <c r="C61" i="16"/>
  <c r="A61" i="16"/>
  <c r="G60" i="16"/>
  <c r="F60" i="16"/>
  <c r="E60" i="16"/>
  <c r="D60" i="16"/>
  <c r="C60" i="16"/>
  <c r="A60" i="16"/>
  <c r="G59" i="16"/>
  <c r="F59" i="16"/>
  <c r="E59" i="16"/>
  <c r="D59" i="16"/>
  <c r="C59" i="16"/>
  <c r="A59" i="16"/>
  <c r="F58" i="16"/>
  <c r="E58" i="16"/>
  <c r="D58" i="16"/>
  <c r="C58" i="16"/>
  <c r="A58" i="16"/>
  <c r="G57" i="16"/>
  <c r="F57" i="16"/>
  <c r="E57" i="16"/>
  <c r="D57" i="16"/>
  <c r="C57" i="16"/>
  <c r="A57" i="16"/>
  <c r="F56" i="16"/>
  <c r="E56" i="16"/>
  <c r="D56" i="16"/>
  <c r="C56" i="16"/>
  <c r="A56" i="16"/>
  <c r="F55" i="16"/>
  <c r="E55" i="16"/>
  <c r="D55" i="16"/>
  <c r="C55" i="16"/>
  <c r="A55" i="16"/>
  <c r="G54" i="16"/>
  <c r="F54" i="16"/>
  <c r="E54" i="16"/>
  <c r="D54" i="16"/>
  <c r="C54" i="16"/>
  <c r="A54" i="16"/>
  <c r="F53" i="16"/>
  <c r="E53" i="16"/>
  <c r="D53" i="16"/>
  <c r="C53" i="16"/>
  <c r="A53" i="16"/>
  <c r="G52" i="16"/>
  <c r="F52" i="16"/>
  <c r="E52" i="16"/>
  <c r="D52" i="16"/>
  <c r="C52" i="16"/>
  <c r="A52" i="16"/>
  <c r="G51" i="16"/>
  <c r="F51" i="16"/>
  <c r="E51" i="16"/>
  <c r="D51" i="16"/>
  <c r="C51" i="16"/>
  <c r="A51" i="16"/>
  <c r="F50" i="16"/>
  <c r="E50" i="16"/>
  <c r="D50" i="16"/>
  <c r="C50" i="16"/>
  <c r="A50" i="16"/>
  <c r="F49" i="16"/>
  <c r="E49" i="16"/>
  <c r="D49" i="16"/>
  <c r="C49" i="16"/>
  <c r="A49" i="16"/>
  <c r="G48" i="16"/>
  <c r="F48" i="16"/>
  <c r="E48" i="16"/>
  <c r="D48" i="16"/>
  <c r="C48" i="16"/>
  <c r="A48" i="16"/>
  <c r="G47" i="16"/>
  <c r="F47" i="16"/>
  <c r="E47" i="16"/>
  <c r="D47" i="16"/>
  <c r="C47" i="16"/>
  <c r="A47" i="16"/>
  <c r="G46" i="16"/>
  <c r="F46" i="16"/>
  <c r="E46" i="16"/>
  <c r="D46" i="16"/>
  <c r="C46" i="16"/>
  <c r="A46" i="16"/>
  <c r="F45" i="16"/>
  <c r="E45" i="16"/>
  <c r="D45" i="16"/>
  <c r="C45" i="16"/>
  <c r="A45" i="16"/>
  <c r="G44" i="16"/>
  <c r="F44" i="16"/>
  <c r="E44" i="16"/>
  <c r="D44" i="16"/>
  <c r="C44" i="16"/>
  <c r="A44" i="16"/>
  <c r="G43" i="16"/>
  <c r="F43" i="16"/>
  <c r="E43" i="16"/>
  <c r="D43" i="16"/>
  <c r="C43" i="16"/>
  <c r="A43" i="16"/>
  <c r="F42" i="16"/>
  <c r="E42" i="16"/>
  <c r="D42" i="16"/>
  <c r="C42" i="16"/>
  <c r="A42" i="16"/>
  <c r="F41" i="16"/>
  <c r="E41" i="16"/>
  <c r="D41" i="16"/>
  <c r="C41" i="16"/>
  <c r="A41" i="16"/>
  <c r="F40" i="16"/>
  <c r="E40" i="16"/>
  <c r="D40" i="16"/>
  <c r="C40" i="16"/>
  <c r="A40" i="16"/>
  <c r="F39" i="16"/>
  <c r="E39" i="16"/>
  <c r="D39" i="16"/>
  <c r="C39" i="16"/>
  <c r="A39" i="16"/>
  <c r="F38" i="16"/>
  <c r="E38" i="16"/>
  <c r="D38" i="16"/>
  <c r="C38" i="16"/>
  <c r="A38" i="16"/>
  <c r="G37" i="16"/>
  <c r="F37" i="16"/>
  <c r="E37" i="16"/>
  <c r="D37" i="16"/>
  <c r="C37" i="16"/>
  <c r="A37" i="16"/>
  <c r="G36" i="16"/>
  <c r="F36" i="16"/>
  <c r="E36" i="16"/>
  <c r="D36" i="16"/>
  <c r="C36" i="16"/>
  <c r="A36" i="16"/>
  <c r="G35" i="16"/>
  <c r="F35" i="16"/>
  <c r="E35" i="16"/>
  <c r="D35" i="16"/>
  <c r="C35" i="16"/>
  <c r="A35" i="16"/>
  <c r="G34" i="16"/>
  <c r="F34" i="16"/>
  <c r="E34" i="16"/>
  <c r="D34" i="16"/>
  <c r="C34" i="16"/>
  <c r="A34" i="16"/>
  <c r="F31" i="16"/>
  <c r="E31" i="16"/>
  <c r="D31" i="16"/>
  <c r="C31" i="16"/>
  <c r="A31" i="16"/>
  <c r="F30" i="16"/>
  <c r="E30" i="16"/>
  <c r="D30" i="16"/>
  <c r="C30" i="16"/>
  <c r="A30" i="16"/>
  <c r="G29" i="16"/>
  <c r="F29" i="16"/>
  <c r="E29" i="16"/>
  <c r="D29" i="16"/>
  <c r="C29" i="16"/>
  <c r="A29" i="16"/>
  <c r="F28" i="16"/>
  <c r="E28" i="16"/>
  <c r="D28" i="16"/>
  <c r="C28" i="16"/>
  <c r="A28" i="16"/>
  <c r="G27" i="16"/>
  <c r="F27" i="16"/>
  <c r="E27" i="16"/>
  <c r="D27" i="16"/>
  <c r="C27" i="16"/>
  <c r="A27" i="16"/>
  <c r="G26" i="16"/>
  <c r="F26" i="16"/>
  <c r="E26" i="16"/>
  <c r="D26" i="16"/>
  <c r="C26" i="16"/>
  <c r="A26" i="16"/>
  <c r="G25" i="16"/>
  <c r="F25" i="16"/>
  <c r="E25" i="16"/>
  <c r="D25" i="16"/>
  <c r="C25" i="16"/>
  <c r="A25" i="16"/>
  <c r="F24" i="16"/>
  <c r="E24" i="16"/>
  <c r="D24" i="16"/>
  <c r="C24" i="16"/>
  <c r="A24" i="16"/>
  <c r="F23" i="16"/>
  <c r="E23" i="16"/>
  <c r="D23" i="16"/>
  <c r="C23" i="16"/>
  <c r="A23" i="16"/>
  <c r="G22" i="16"/>
  <c r="F22" i="16"/>
  <c r="E22" i="16"/>
  <c r="D22" i="16"/>
  <c r="C22" i="16"/>
  <c r="A22" i="16"/>
  <c r="F21" i="16"/>
  <c r="E21" i="16"/>
  <c r="D21" i="16"/>
  <c r="C21" i="16"/>
  <c r="A21" i="16"/>
  <c r="G20" i="16"/>
  <c r="F20" i="16"/>
  <c r="E20" i="16"/>
  <c r="D20" i="16"/>
  <c r="C20" i="16"/>
  <c r="A20" i="16"/>
  <c r="G19" i="16"/>
  <c r="F19" i="16"/>
  <c r="E19" i="16"/>
  <c r="D19" i="16"/>
  <c r="C19" i="16"/>
  <c r="A19" i="16"/>
  <c r="F18" i="16"/>
  <c r="E18" i="16"/>
  <c r="D18" i="16"/>
  <c r="C18" i="16"/>
  <c r="A18" i="16"/>
  <c r="G17" i="16"/>
  <c r="F17" i="16"/>
  <c r="E17" i="16"/>
  <c r="D17" i="16"/>
  <c r="C17" i="16"/>
  <c r="A17" i="16"/>
  <c r="G16" i="16"/>
  <c r="F16" i="16"/>
  <c r="E16" i="16"/>
  <c r="D16" i="16"/>
  <c r="C16" i="16"/>
  <c r="A16" i="16"/>
  <c r="G15" i="16"/>
  <c r="F15" i="16"/>
  <c r="E15" i="16"/>
  <c r="D15" i="16"/>
  <c r="C15" i="16"/>
  <c r="A15" i="16"/>
  <c r="F14" i="16"/>
  <c r="E14" i="16"/>
  <c r="D14" i="16"/>
  <c r="C14" i="16"/>
  <c r="A14" i="16"/>
  <c r="G13" i="16"/>
  <c r="F13" i="16"/>
  <c r="E13" i="16"/>
  <c r="D13" i="16"/>
  <c r="C13" i="16"/>
  <c r="A13" i="16"/>
  <c r="F44" i="15"/>
  <c r="F45" i="15"/>
  <c r="F46" i="15"/>
  <c r="F47" i="15"/>
  <c r="F48" i="15"/>
  <c r="F49" i="15"/>
  <c r="F50" i="15"/>
  <c r="F51" i="15"/>
  <c r="F52" i="15"/>
  <c r="F53" i="15"/>
  <c r="F54" i="15"/>
  <c r="F55" i="15"/>
  <c r="F56" i="15"/>
  <c r="F57" i="15"/>
  <c r="F58" i="15"/>
  <c r="F59" i="15"/>
  <c r="F60" i="15"/>
  <c r="F61" i="15"/>
  <c r="F43" i="15"/>
  <c r="F14" i="15"/>
  <c r="F15" i="15"/>
  <c r="F16" i="15"/>
  <c r="F17" i="15"/>
  <c r="F18" i="15"/>
  <c r="F19" i="15"/>
  <c r="F20" i="15"/>
  <c r="F21" i="15"/>
  <c r="F22" i="15"/>
  <c r="F23" i="15"/>
  <c r="F24" i="15"/>
  <c r="F25" i="15"/>
  <c r="F26" i="15"/>
  <c r="F27" i="15"/>
  <c r="F28" i="15"/>
  <c r="F29" i="15"/>
  <c r="F30" i="15"/>
  <c r="F32" i="15"/>
  <c r="F34" i="15"/>
  <c r="F35" i="15"/>
  <c r="F36" i="15"/>
  <c r="F37" i="15"/>
  <c r="F38" i="15"/>
  <c r="F39" i="15"/>
  <c r="F40" i="15"/>
  <c r="F41" i="15"/>
  <c r="F42" i="15"/>
  <c r="F13" i="15"/>
  <c r="J238" i="16"/>
  <c r="I238" i="16"/>
  <c r="J237" i="16"/>
  <c r="I237" i="16"/>
  <c r="J236" i="16"/>
  <c r="I236" i="16"/>
  <c r="J235" i="16"/>
  <c r="I235" i="16"/>
  <c r="I182" i="16"/>
  <c r="G179" i="16"/>
  <c r="F24" i="9"/>
  <c r="G171" i="16"/>
  <c r="G225" i="15"/>
  <c r="G212" i="15"/>
  <c r="G204" i="15"/>
  <c r="G192" i="15"/>
  <c r="G161" i="15"/>
  <c r="G143" i="15"/>
  <c r="G111" i="15"/>
  <c r="G90" i="15"/>
  <c r="G43" i="15"/>
  <c r="G13" i="15"/>
  <c r="A264" i="15"/>
  <c r="A265" i="15"/>
  <c r="A266" i="15"/>
  <c r="A260" i="15"/>
  <c r="A261" i="15"/>
  <c r="A262" i="15"/>
  <c r="A263" i="15"/>
  <c r="A253" i="15"/>
  <c r="A254" i="15"/>
  <c r="A255" i="15"/>
  <c r="A256" i="15"/>
  <c r="A257" i="15"/>
  <c r="A258" i="15"/>
  <c r="A259" i="15"/>
  <c r="A241" i="15"/>
  <c r="A242" i="15"/>
  <c r="A243" i="15"/>
  <c r="A244" i="15"/>
  <c r="A245" i="15"/>
  <c r="A246" i="15"/>
  <c r="A248" i="15"/>
  <c r="A249" i="15"/>
  <c r="A250" i="15"/>
  <c r="A251" i="15"/>
  <c r="A252" i="15"/>
  <c r="A48" i="15"/>
  <c r="A49" i="15"/>
  <c r="A50" i="15"/>
  <c r="A51" i="15"/>
  <c r="A52" i="15"/>
  <c r="A53" i="15"/>
  <c r="A54" i="15"/>
  <c r="A55" i="15"/>
  <c r="A56" i="15"/>
  <c r="A57" i="15"/>
  <c r="A58" i="15"/>
  <c r="A59" i="15"/>
  <c r="A60" i="15"/>
  <c r="A61" i="15"/>
  <c r="A62" i="15"/>
  <c r="A63" i="15"/>
  <c r="A69" i="15"/>
  <c r="A70" i="15"/>
  <c r="A71" i="15"/>
  <c r="A72" i="15"/>
  <c r="A73" i="15"/>
  <c r="A74" i="15"/>
  <c r="A75" i="15"/>
  <c r="A76" i="15"/>
  <c r="A77" i="15"/>
  <c r="A78" i="15"/>
  <c r="A79" i="15"/>
  <c r="A80" i="15"/>
  <c r="A81" i="15"/>
  <c r="A82" i="15"/>
  <c r="A84" i="15"/>
  <c r="A85" i="15"/>
  <c r="A86" i="15"/>
  <c r="A87" i="15"/>
  <c r="A88" i="15"/>
  <c r="A89" i="15"/>
  <c r="A90" i="15"/>
  <c r="A91" i="15"/>
  <c r="A92"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2" i="15"/>
  <c r="A123" i="15"/>
  <c r="A124" i="15"/>
  <c r="A125" i="15"/>
  <c r="A126" i="15"/>
  <c r="A127" i="15"/>
  <c r="A128" i="15"/>
  <c r="A129" i="15"/>
  <c r="A130" i="15"/>
  <c r="A131" i="15"/>
  <c r="A132" i="15"/>
  <c r="A133" i="15"/>
  <c r="A134" i="15"/>
  <c r="A135" i="15"/>
  <c r="A137" i="15"/>
  <c r="A138" i="15"/>
  <c r="A139" i="15"/>
  <c r="A140" i="15"/>
  <c r="A141" i="15"/>
  <c r="A142" i="15"/>
  <c r="A143" i="15"/>
  <c r="A146" i="15"/>
  <c r="A147" i="15"/>
  <c r="A148" i="15"/>
  <c r="A149" i="15"/>
  <c r="A150" i="15"/>
  <c r="A151" i="15"/>
  <c r="A152" i="15"/>
  <c r="A153" i="15"/>
  <c r="A154" i="15"/>
  <c r="A155" i="15"/>
  <c r="A156" i="15"/>
  <c r="A157" i="15"/>
  <c r="A158"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4" i="15"/>
  <c r="A185" i="15"/>
  <c r="A186" i="15"/>
  <c r="A187" i="15"/>
  <c r="A188" i="15"/>
  <c r="A189" i="15"/>
  <c r="A190" i="15"/>
  <c r="A191" i="15"/>
  <c r="A192" i="15"/>
  <c r="A194" i="15"/>
  <c r="A195" i="15"/>
  <c r="A196" i="15"/>
  <c r="A197" i="15"/>
  <c r="A198" i="15"/>
  <c r="A199" i="15"/>
  <c r="A200" i="15"/>
  <c r="A201" i="15"/>
  <c r="A203" i="15"/>
  <c r="A204" i="15"/>
  <c r="A205" i="15"/>
  <c r="A206" i="15"/>
  <c r="A207" i="15"/>
  <c r="A208" i="15"/>
  <c r="A209" i="15"/>
  <c r="A210" i="15"/>
  <c r="A212" i="15"/>
  <c r="A213" i="15"/>
  <c r="A214" i="15"/>
  <c r="A215" i="15"/>
  <c r="A216" i="15"/>
  <c r="A217" i="15"/>
  <c r="A218" i="15"/>
  <c r="A219" i="15"/>
  <c r="A220" i="15"/>
  <c r="A221" i="15"/>
  <c r="A222" i="15"/>
  <c r="A223" i="15"/>
  <c r="A224" i="15"/>
  <c r="A225" i="15"/>
  <c r="A226" i="15"/>
  <c r="A227" i="15"/>
  <c r="A228" i="15"/>
  <c r="A229" i="15"/>
  <c r="A230" i="15"/>
  <c r="A231" i="15"/>
  <c r="A232" i="15"/>
  <c r="A235" i="15"/>
  <c r="A236" i="15"/>
  <c r="A237" i="15"/>
  <c r="A238" i="15"/>
  <c r="A43" i="15"/>
  <c r="A44" i="15"/>
  <c r="A45" i="15"/>
  <c r="A46" i="15"/>
  <c r="A47" i="15"/>
  <c r="A42" i="15"/>
  <c r="A41" i="15"/>
  <c r="A40" i="15"/>
  <c r="A39" i="15"/>
  <c r="A38" i="15"/>
  <c r="A37" i="15"/>
  <c r="A36" i="15"/>
  <c r="A35" i="15"/>
  <c r="A34" i="15"/>
  <c r="C30" i="15"/>
  <c r="A30" i="15"/>
  <c r="C29" i="15"/>
  <c r="A29" i="15"/>
  <c r="C28" i="15"/>
  <c r="A28" i="15"/>
  <c r="C27" i="15"/>
  <c r="A27" i="15"/>
  <c r="C26" i="15"/>
  <c r="A26" i="15"/>
  <c r="C25" i="15"/>
  <c r="A25" i="15"/>
  <c r="C24" i="15"/>
  <c r="A24" i="15"/>
  <c r="C23" i="15"/>
  <c r="A23" i="15"/>
  <c r="C22" i="15"/>
  <c r="A22" i="15"/>
  <c r="C21" i="15"/>
  <c r="A21" i="15"/>
  <c r="C20" i="15"/>
  <c r="A20" i="15"/>
  <c r="C19" i="15"/>
  <c r="A19" i="15"/>
  <c r="C18" i="15"/>
  <c r="A18" i="15"/>
  <c r="C17" i="15"/>
  <c r="A17" i="15"/>
  <c r="C16" i="15"/>
  <c r="A16" i="15"/>
  <c r="C15" i="15"/>
  <c r="A15" i="15"/>
  <c r="C14" i="15"/>
  <c r="A14" i="15"/>
  <c r="E13" i="15"/>
  <c r="D13" i="15"/>
  <c r="C13" i="15"/>
  <c r="A13" i="15"/>
  <c r="J239" i="16"/>
  <c r="I239" i="16"/>
  <c r="J234" i="16"/>
  <c r="I234" i="16"/>
  <c r="J228" i="16"/>
  <c r="I228" i="16"/>
  <c r="H226" i="16"/>
  <c r="J227" i="16"/>
  <c r="J225" i="16"/>
  <c r="I227" i="16"/>
  <c r="I225" i="16"/>
  <c r="H227" i="16"/>
  <c r="H225" i="15"/>
  <c r="J212" i="16"/>
  <c r="H13" i="12"/>
  <c r="I212" i="16" s="1"/>
  <c r="D13" i="12"/>
  <c r="C13" i="12"/>
  <c r="B13" i="12"/>
  <c r="A13" i="12"/>
  <c r="H212" i="15"/>
  <c r="H14" i="11"/>
  <c r="I205" i="16" s="1"/>
  <c r="I15" i="11"/>
  <c r="J206" i="16" s="1"/>
  <c r="I16" i="11"/>
  <c r="J207" i="16" s="1"/>
  <c r="I17" i="11"/>
  <c r="J208" i="16" s="1"/>
  <c r="I13" i="11"/>
  <c r="J204" i="16" s="1"/>
  <c r="H15" i="11"/>
  <c r="I206" i="16" s="1"/>
  <c r="H16" i="11"/>
  <c r="I207" i="16" s="1"/>
  <c r="H17" i="11"/>
  <c r="I208" i="16" s="1"/>
  <c r="H13" i="11"/>
  <c r="I204" i="16" s="1"/>
  <c r="H206" i="16"/>
  <c r="H208" i="16"/>
  <c r="D15" i="11"/>
  <c r="D16" i="11"/>
  <c r="D17" i="11"/>
  <c r="D13" i="11"/>
  <c r="C15" i="11"/>
  <c r="C16" i="11"/>
  <c r="C17" i="11"/>
  <c r="C13" i="11"/>
  <c r="B15" i="11"/>
  <c r="B16" i="11"/>
  <c r="B17" i="11"/>
  <c r="B13" i="11"/>
  <c r="A15" i="11"/>
  <c r="A16" i="11"/>
  <c r="A17" i="11"/>
  <c r="A13" i="11"/>
  <c r="H204" i="16"/>
  <c r="I21" i="10"/>
  <c r="J200" i="16" s="1"/>
  <c r="I200" i="16"/>
  <c r="H200" i="16"/>
  <c r="I16" i="10"/>
  <c r="J195" i="16" s="1"/>
  <c r="I17" i="10"/>
  <c r="J196" i="16" s="1"/>
  <c r="I18" i="10"/>
  <c r="J197" i="16" s="1"/>
  <c r="I19" i="10"/>
  <c r="J198" i="16" s="1"/>
  <c r="I20" i="10"/>
  <c r="J199" i="16" s="1"/>
  <c r="I22" i="10"/>
  <c r="J201" i="16" s="1"/>
  <c r="I15" i="10"/>
  <c r="J194" i="16" s="1"/>
  <c r="I13" i="10"/>
  <c r="J192" i="16" s="1"/>
  <c r="H16" i="10"/>
  <c r="I195" i="16" s="1"/>
  <c r="H17" i="10"/>
  <c r="I196" i="16" s="1"/>
  <c r="H18" i="10"/>
  <c r="I197" i="16" s="1"/>
  <c r="H19" i="10"/>
  <c r="I198" i="16" s="1"/>
  <c r="H20" i="10"/>
  <c r="I199" i="16" s="1"/>
  <c r="H22" i="10"/>
  <c r="I201" i="16" s="1"/>
  <c r="H15" i="10"/>
  <c r="I194" i="16" s="1"/>
  <c r="H13" i="10"/>
  <c r="I192" i="16" s="1"/>
  <c r="H198" i="16"/>
  <c r="H199" i="16"/>
  <c r="H201" i="16"/>
  <c r="D16" i="10"/>
  <c r="D17" i="10"/>
  <c r="D18" i="10"/>
  <c r="D19" i="10"/>
  <c r="D20" i="10"/>
  <c r="D21" i="10"/>
  <c r="D22" i="10"/>
  <c r="D15" i="10"/>
  <c r="D13" i="10"/>
  <c r="C16" i="10"/>
  <c r="C17" i="10"/>
  <c r="C18" i="10"/>
  <c r="C19" i="10"/>
  <c r="C20" i="10"/>
  <c r="C21" i="10"/>
  <c r="C22" i="10"/>
  <c r="C15" i="10"/>
  <c r="C13" i="10"/>
  <c r="B16" i="10"/>
  <c r="B17" i="10"/>
  <c r="B18" i="10"/>
  <c r="B19" i="10"/>
  <c r="B20" i="10"/>
  <c r="B21" i="10"/>
  <c r="B22" i="10"/>
  <c r="B15" i="10"/>
  <c r="B13" i="10"/>
  <c r="A16" i="10"/>
  <c r="A17" i="10"/>
  <c r="A18" i="10"/>
  <c r="A19" i="10"/>
  <c r="A20" i="10"/>
  <c r="A21" i="10"/>
  <c r="A22" i="10"/>
  <c r="A15" i="10"/>
  <c r="A13" i="10"/>
  <c r="H194" i="16"/>
  <c r="H192" i="16"/>
  <c r="I44" i="9"/>
  <c r="J191" i="16" s="1"/>
  <c r="I191" i="16"/>
  <c r="G188" i="16"/>
  <c r="F38" i="9"/>
  <c r="I31" i="9"/>
  <c r="J179" i="16" s="1"/>
  <c r="I27" i="9"/>
  <c r="J175" i="16" s="1"/>
  <c r="H23" i="9"/>
  <c r="I171" i="16" s="1"/>
  <c r="H167" i="16"/>
  <c r="H17" i="9"/>
  <c r="I165" i="16" s="1"/>
  <c r="F15" i="9"/>
  <c r="G15" i="9" s="1"/>
  <c r="F14" i="9"/>
  <c r="G14" i="9" s="1"/>
  <c r="B16" i="9"/>
  <c r="B18" i="9"/>
  <c r="B20" i="9"/>
  <c r="B21" i="9"/>
  <c r="B22" i="9"/>
  <c r="B25" i="9"/>
  <c r="B26" i="9"/>
  <c r="B28" i="9"/>
  <c r="B30" i="9"/>
  <c r="B32" i="9"/>
  <c r="B33" i="9"/>
  <c r="B39" i="9"/>
  <c r="B40" i="9"/>
  <c r="B42" i="9"/>
  <c r="B44" i="9"/>
  <c r="I16" i="9"/>
  <c r="J164" i="16" s="1"/>
  <c r="I17" i="9"/>
  <c r="J165" i="16" s="1"/>
  <c r="I18" i="9"/>
  <c r="J166" i="16" s="1"/>
  <c r="I20" i="9"/>
  <c r="J168" i="16" s="1"/>
  <c r="I21" i="9"/>
  <c r="J169" i="16" s="1"/>
  <c r="I22" i="9"/>
  <c r="J170" i="16" s="1"/>
  <c r="I25" i="9"/>
  <c r="J173" i="16" s="1"/>
  <c r="I26" i="9"/>
  <c r="J174" i="16" s="1"/>
  <c r="I28" i="9"/>
  <c r="J176" i="16" s="1"/>
  <c r="I29" i="9"/>
  <c r="J177" i="16" s="1"/>
  <c r="I30" i="9"/>
  <c r="J178" i="16" s="1"/>
  <c r="I32" i="9"/>
  <c r="J180" i="16" s="1"/>
  <c r="I33" i="9"/>
  <c r="J181" i="16" s="1"/>
  <c r="I37" i="9"/>
  <c r="J184" i="16" s="1"/>
  <c r="I39" i="9"/>
  <c r="J186" i="16" s="1"/>
  <c r="I40" i="9"/>
  <c r="J187" i="16" s="1"/>
  <c r="I41" i="9"/>
  <c r="J188" i="16" s="1"/>
  <c r="I42" i="9"/>
  <c r="J189" i="16" s="1"/>
  <c r="J161" i="16"/>
  <c r="H16" i="9"/>
  <c r="I164" i="16" s="1"/>
  <c r="H18" i="9"/>
  <c r="I166" i="16" s="1"/>
  <c r="H20" i="9"/>
  <c r="I168" i="16" s="1"/>
  <c r="H21" i="9"/>
  <c r="I169" i="16" s="1"/>
  <c r="H22" i="9"/>
  <c r="I170" i="16" s="1"/>
  <c r="H25" i="9"/>
  <c r="I173" i="16" s="1"/>
  <c r="H26" i="9"/>
  <c r="I174" i="16" s="1"/>
  <c r="H28" i="9"/>
  <c r="I176" i="16" s="1"/>
  <c r="H29" i="9"/>
  <c r="I177" i="16" s="1"/>
  <c r="H30" i="9"/>
  <c r="I178" i="16" s="1"/>
  <c r="H32" i="9"/>
  <c r="I180" i="16" s="1"/>
  <c r="I181" i="16"/>
  <c r="H37" i="9"/>
  <c r="I184" i="16" s="1"/>
  <c r="H39" i="9"/>
  <c r="I186" i="16" s="1"/>
  <c r="H40" i="9"/>
  <c r="I187" i="16" s="1"/>
  <c r="H41" i="9"/>
  <c r="I188" i="16" s="1"/>
  <c r="H42" i="9"/>
  <c r="I189" i="16" s="1"/>
  <c r="H43" i="9"/>
  <c r="I190" i="16" s="1"/>
  <c r="H13" i="9"/>
  <c r="I161" i="16" s="1"/>
  <c r="D16" i="9"/>
  <c r="D18" i="9"/>
  <c r="D20" i="9"/>
  <c r="D21" i="9"/>
  <c r="D22" i="9"/>
  <c r="D25" i="9"/>
  <c r="D26" i="9"/>
  <c r="D28" i="9"/>
  <c r="D30" i="9"/>
  <c r="D32" i="9"/>
  <c r="D33" i="9"/>
  <c r="D39" i="9"/>
  <c r="D40" i="9"/>
  <c r="D42" i="9"/>
  <c r="D44" i="9"/>
  <c r="D13" i="9"/>
  <c r="C16" i="9"/>
  <c r="C18" i="9"/>
  <c r="C20" i="9"/>
  <c r="C21" i="9"/>
  <c r="C22" i="9"/>
  <c r="C25" i="9"/>
  <c r="C26" i="9"/>
  <c r="C28" i="9"/>
  <c r="C30" i="9"/>
  <c r="C32" i="9"/>
  <c r="C33" i="9"/>
  <c r="C39" i="9"/>
  <c r="C40" i="9"/>
  <c r="C42" i="9"/>
  <c r="C44" i="9"/>
  <c r="C13" i="9"/>
  <c r="B13" i="9"/>
  <c r="F27" i="8"/>
  <c r="H164" i="16"/>
  <c r="H166" i="16"/>
  <c r="H168" i="16"/>
  <c r="H176" i="16"/>
  <c r="H181" i="16"/>
  <c r="H186" i="16"/>
  <c r="H187" i="16"/>
  <c r="H188" i="16"/>
  <c r="H189" i="16"/>
  <c r="H161" i="15"/>
  <c r="A16" i="9"/>
  <c r="A18" i="9"/>
  <c r="A20" i="9"/>
  <c r="A21" i="9"/>
  <c r="A22" i="9"/>
  <c r="A25" i="9"/>
  <c r="A26" i="9"/>
  <c r="A28" i="9"/>
  <c r="A30" i="9"/>
  <c r="A32" i="9"/>
  <c r="A33" i="9"/>
  <c r="A39" i="9"/>
  <c r="A40" i="9"/>
  <c r="A42" i="9"/>
  <c r="A44" i="9"/>
  <c r="A13" i="9"/>
  <c r="I28" i="8"/>
  <c r="J158" i="16" s="1"/>
  <c r="I158" i="16"/>
  <c r="H158" i="16"/>
  <c r="J147" i="16"/>
  <c r="J148" i="16"/>
  <c r="J149" i="16"/>
  <c r="J150" i="16"/>
  <c r="J151" i="16"/>
  <c r="J152" i="16"/>
  <c r="J153" i="16"/>
  <c r="I24" i="8"/>
  <c r="J154" i="16" s="1"/>
  <c r="I25" i="8"/>
  <c r="J155" i="16" s="1"/>
  <c r="I26" i="8"/>
  <c r="J156" i="16" s="1"/>
  <c r="J160" i="16"/>
  <c r="I13" i="8"/>
  <c r="J143" i="16" s="1"/>
  <c r="J146" i="16"/>
  <c r="I147" i="16"/>
  <c r="I148" i="16"/>
  <c r="I149" i="16"/>
  <c r="H20" i="8"/>
  <c r="I150" i="16" s="1"/>
  <c r="H21" i="8"/>
  <c r="I151" i="16" s="1"/>
  <c r="H22" i="8"/>
  <c r="I152" i="16" s="1"/>
  <c r="H23" i="8"/>
  <c r="I153" i="16" s="1"/>
  <c r="H24" i="8"/>
  <c r="I154" i="16" s="1"/>
  <c r="H25" i="8"/>
  <c r="I155" i="16" s="1"/>
  <c r="H26" i="8"/>
  <c r="I156" i="16" s="1"/>
  <c r="I160" i="16"/>
  <c r="I146" i="16"/>
  <c r="H13" i="8"/>
  <c r="I143" i="16" s="1"/>
  <c r="I41" i="7"/>
  <c r="J139" i="16" s="1"/>
  <c r="H146" i="16"/>
  <c r="D26" i="8"/>
  <c r="D28" i="8"/>
  <c r="D13" i="8"/>
  <c r="C26" i="8"/>
  <c r="C28" i="8"/>
  <c r="C13" i="8"/>
  <c r="B24" i="8"/>
  <c r="B25" i="8"/>
  <c r="B26" i="8"/>
  <c r="B28" i="8"/>
  <c r="B13" i="8"/>
  <c r="A19" i="8"/>
  <c r="A20" i="8"/>
  <c r="A21" i="8"/>
  <c r="A22" i="8"/>
  <c r="A23" i="8"/>
  <c r="A24" i="8"/>
  <c r="A25" i="8"/>
  <c r="A26" i="8"/>
  <c r="A28" i="8"/>
  <c r="A13" i="8"/>
  <c r="H160" i="16"/>
  <c r="H154" i="16"/>
  <c r="H149" i="16"/>
  <c r="H148" i="16"/>
  <c r="H143" i="16"/>
  <c r="I139" i="16"/>
  <c r="I14" i="7"/>
  <c r="J112" i="16" s="1"/>
  <c r="I112" i="16"/>
  <c r="H112" i="16"/>
  <c r="I39" i="7"/>
  <c r="J137" i="16" s="1"/>
  <c r="I40" i="7"/>
  <c r="J138" i="16" s="1"/>
  <c r="I44" i="7"/>
  <c r="I15" i="7"/>
  <c r="J113" i="16" s="1"/>
  <c r="I17" i="7"/>
  <c r="J115" i="16" s="1"/>
  <c r="I18" i="7"/>
  <c r="J116" i="16" s="1"/>
  <c r="I19" i="7"/>
  <c r="J117" i="16" s="1"/>
  <c r="I20" i="7"/>
  <c r="J118" i="16" s="1"/>
  <c r="I21" i="7"/>
  <c r="J119" i="16" s="1"/>
  <c r="I24" i="7"/>
  <c r="J122" i="16" s="1"/>
  <c r="I26" i="7"/>
  <c r="J124" i="16" s="1"/>
  <c r="I27" i="7"/>
  <c r="J125" i="16" s="1"/>
  <c r="I28" i="7"/>
  <c r="J126" i="16" s="1"/>
  <c r="J127" i="16"/>
  <c r="I32" i="7"/>
  <c r="J130" i="16" s="1"/>
  <c r="I33" i="7"/>
  <c r="J131" i="16" s="1"/>
  <c r="I34" i="7"/>
  <c r="J132" i="16" s="1"/>
  <c r="I36" i="7"/>
  <c r="J134" i="16" s="1"/>
  <c r="I37" i="7"/>
  <c r="J135" i="16" s="1"/>
  <c r="I13" i="7"/>
  <c r="J111" i="16" s="1"/>
  <c r="H15" i="7"/>
  <c r="I113" i="16" s="1"/>
  <c r="H17" i="7"/>
  <c r="I115" i="16" s="1"/>
  <c r="H18" i="7"/>
  <c r="I116" i="16" s="1"/>
  <c r="H19" i="7"/>
  <c r="I117" i="16" s="1"/>
  <c r="I118" i="16"/>
  <c r="H21" i="7"/>
  <c r="I119" i="16" s="1"/>
  <c r="H24" i="7"/>
  <c r="I122" i="16" s="1"/>
  <c r="H26" i="7"/>
  <c r="I124" i="16" s="1"/>
  <c r="H27" i="7"/>
  <c r="I125" i="16" s="1"/>
  <c r="H28" i="7"/>
  <c r="I126" i="16" s="1"/>
  <c r="H29" i="7"/>
  <c r="I127" i="16" s="1"/>
  <c r="H32" i="7"/>
  <c r="I130" i="16" s="1"/>
  <c r="H33" i="7"/>
  <c r="I131" i="16" s="1"/>
  <c r="H34" i="7"/>
  <c r="I132" i="16" s="1"/>
  <c r="H36" i="7"/>
  <c r="I134" i="16" s="1"/>
  <c r="H39" i="7"/>
  <c r="I137" i="16" s="1"/>
  <c r="H40" i="7"/>
  <c r="I138" i="16" s="1"/>
  <c r="H44" i="7"/>
  <c r="I142" i="16" s="1"/>
  <c r="H13" i="7"/>
  <c r="I111" i="16" s="1"/>
  <c r="H115" i="16"/>
  <c r="H116" i="16"/>
  <c r="H122" i="16"/>
  <c r="F43" i="7"/>
  <c r="H43" i="7" s="1"/>
  <c r="F42" i="7"/>
  <c r="H42" i="7" s="1"/>
  <c r="F35" i="7"/>
  <c r="H31" i="7"/>
  <c r="I129" i="16" s="1"/>
  <c r="H30" i="7"/>
  <c r="I128" i="16" s="1"/>
  <c r="F25" i="7"/>
  <c r="F22" i="7"/>
  <c r="F16" i="7"/>
  <c r="A15" i="7"/>
  <c r="A17" i="7"/>
  <c r="A18" i="7"/>
  <c r="A19" i="7"/>
  <c r="A20" i="7"/>
  <c r="A21" i="7"/>
  <c r="A24" i="7"/>
  <c r="A26" i="7"/>
  <c r="A27" i="7"/>
  <c r="A28" i="7"/>
  <c r="A29" i="7"/>
  <c r="A32" i="7"/>
  <c r="A33" i="7"/>
  <c r="A34" i="7"/>
  <c r="A36" i="7"/>
  <c r="A37" i="7"/>
  <c r="A39" i="7"/>
  <c r="A40" i="7"/>
  <c r="A41" i="7"/>
  <c r="A44" i="7"/>
  <c r="A14" i="7"/>
  <c r="D14" i="7"/>
  <c r="D15" i="7"/>
  <c r="D17" i="7"/>
  <c r="D18" i="7"/>
  <c r="D19" i="7"/>
  <c r="D20" i="7"/>
  <c r="D21" i="7"/>
  <c r="D24" i="7"/>
  <c r="D26" i="7"/>
  <c r="D27" i="7"/>
  <c r="D28" i="7"/>
  <c r="D29" i="7"/>
  <c r="D32" i="7"/>
  <c r="D33" i="7"/>
  <c r="D34" i="7"/>
  <c r="D36" i="7"/>
  <c r="D37" i="7"/>
  <c r="D39" i="7"/>
  <c r="D40" i="7"/>
  <c r="D41" i="7"/>
  <c r="D44" i="7"/>
  <c r="D13" i="7"/>
  <c r="B41" i="7"/>
  <c r="B44" i="7"/>
  <c r="B37" i="7"/>
  <c r="B39" i="7"/>
  <c r="B40" i="7"/>
  <c r="B32" i="7"/>
  <c r="B33" i="7"/>
  <c r="B34" i="7"/>
  <c r="B36" i="7"/>
  <c r="B14" i="7"/>
  <c r="B15" i="7"/>
  <c r="B17" i="7"/>
  <c r="B18" i="7"/>
  <c r="B19" i="7"/>
  <c r="B20" i="7"/>
  <c r="B21" i="7"/>
  <c r="B24" i="7"/>
  <c r="B26" i="7"/>
  <c r="B27" i="7"/>
  <c r="B28" i="7"/>
  <c r="B29" i="7"/>
  <c r="B13" i="7"/>
  <c r="A13" i="7"/>
  <c r="H111" i="16"/>
  <c r="H13" i="6"/>
  <c r="I90" i="16" s="1"/>
  <c r="J100" i="16"/>
  <c r="I100" i="16"/>
  <c r="H100" i="15"/>
  <c r="I18" i="6"/>
  <c r="J95" i="16" s="1"/>
  <c r="I95" i="16"/>
  <c r="I15" i="6"/>
  <c r="J92" i="16" s="1"/>
  <c r="I17" i="6"/>
  <c r="J94" i="16" s="1"/>
  <c r="I19" i="6"/>
  <c r="J96" i="16" s="1"/>
  <c r="I20" i="6"/>
  <c r="J97" i="16" s="1"/>
  <c r="I21" i="6"/>
  <c r="J98" i="16" s="1"/>
  <c r="I22" i="6"/>
  <c r="J99" i="16" s="1"/>
  <c r="I24" i="6"/>
  <c r="J101" i="16" s="1"/>
  <c r="I25" i="6"/>
  <c r="J102" i="16" s="1"/>
  <c r="J103" i="16"/>
  <c r="I27" i="6"/>
  <c r="J104" i="16" s="1"/>
  <c r="I28" i="6"/>
  <c r="J105" i="16" s="1"/>
  <c r="I29" i="6"/>
  <c r="J106" i="16" s="1"/>
  <c r="I30" i="6"/>
  <c r="J107" i="16" s="1"/>
  <c r="I31" i="6"/>
  <c r="J108" i="16" s="1"/>
  <c r="I32" i="6"/>
  <c r="J109" i="16" s="1"/>
  <c r="I33" i="6"/>
  <c r="J110" i="16" s="1"/>
  <c r="H15" i="6"/>
  <c r="I92" i="16" s="1"/>
  <c r="H17" i="6"/>
  <c r="I94" i="16" s="1"/>
  <c r="H19" i="6"/>
  <c r="I96" i="16" s="1"/>
  <c r="H20" i="6"/>
  <c r="I97" i="16" s="1"/>
  <c r="H21" i="6"/>
  <c r="I98" i="16" s="1"/>
  <c r="H22" i="6"/>
  <c r="I99" i="16" s="1"/>
  <c r="H24" i="6"/>
  <c r="I101" i="16" s="1"/>
  <c r="H25" i="6"/>
  <c r="I102" i="16" s="1"/>
  <c r="I103" i="16"/>
  <c r="H27" i="6"/>
  <c r="I104" i="16" s="1"/>
  <c r="H28" i="6"/>
  <c r="I105" i="16" s="1"/>
  <c r="H29" i="6"/>
  <c r="I106" i="16" s="1"/>
  <c r="H30" i="6"/>
  <c r="I107" i="16" s="1"/>
  <c r="I108" i="16"/>
  <c r="H32" i="6"/>
  <c r="I109" i="16" s="1"/>
  <c r="H33" i="6"/>
  <c r="I110" i="16" s="1"/>
  <c r="H14" i="6"/>
  <c r="I91" i="16" s="1"/>
  <c r="I14" i="6"/>
  <c r="J91" i="16" s="1"/>
  <c r="I13" i="6"/>
  <c r="J90" i="16" s="1"/>
  <c r="H92" i="16"/>
  <c r="H90" i="15"/>
  <c r="D17" i="6"/>
  <c r="D18" i="6"/>
  <c r="D19" i="6"/>
  <c r="D21" i="6"/>
  <c r="D22" i="6"/>
  <c r="D23" i="6"/>
  <c r="D24" i="6"/>
  <c r="D26" i="6"/>
  <c r="D28" i="6"/>
  <c r="D30" i="6"/>
  <c r="D31" i="6"/>
  <c r="D33" i="6"/>
  <c r="D14" i="6"/>
  <c r="D13" i="6"/>
  <c r="C17" i="6"/>
  <c r="C18" i="6"/>
  <c r="C19" i="6"/>
  <c r="C21" i="6"/>
  <c r="C22" i="6"/>
  <c r="C23" i="6"/>
  <c r="C24" i="6"/>
  <c r="C26" i="6"/>
  <c r="C28" i="6"/>
  <c r="C30" i="6"/>
  <c r="C33" i="6"/>
  <c r="C14" i="6"/>
  <c r="C13" i="6"/>
  <c r="B17" i="6"/>
  <c r="B18" i="6"/>
  <c r="B19" i="6"/>
  <c r="B21" i="6"/>
  <c r="B22" i="6"/>
  <c r="B23" i="6"/>
  <c r="B24" i="6"/>
  <c r="B26" i="6"/>
  <c r="B28" i="6"/>
  <c r="B30" i="6"/>
  <c r="B31" i="6"/>
  <c r="B33" i="6"/>
  <c r="B14" i="6"/>
  <c r="B13" i="6"/>
  <c r="A33" i="6"/>
  <c r="A28" i="6"/>
  <c r="A30" i="6"/>
  <c r="A31" i="6"/>
  <c r="A17" i="6"/>
  <c r="A18" i="6"/>
  <c r="A19" i="6"/>
  <c r="A21" i="6"/>
  <c r="A22" i="6"/>
  <c r="A23" i="6"/>
  <c r="A24" i="6"/>
  <c r="A26" i="6"/>
  <c r="A14" i="6"/>
  <c r="A13" i="6"/>
  <c r="H107" i="16"/>
  <c r="H106" i="16"/>
  <c r="H105" i="16"/>
  <c r="H104" i="16"/>
  <c r="H103" i="16"/>
  <c r="H102" i="16"/>
  <c r="H101" i="16"/>
  <c r="H98" i="16"/>
  <c r="H97" i="16"/>
  <c r="F58" i="5"/>
  <c r="F52" i="5"/>
  <c r="F46" i="5"/>
  <c r="F41" i="5"/>
  <c r="F39" i="5"/>
  <c r="F38" i="5"/>
  <c r="I32" i="5"/>
  <c r="J62" i="16" s="1"/>
  <c r="F31" i="5"/>
  <c r="F28" i="5"/>
  <c r="F26" i="5"/>
  <c r="F25" i="5"/>
  <c r="F23" i="5"/>
  <c r="F20" i="5"/>
  <c r="F19" i="5"/>
  <c r="I16" i="5"/>
  <c r="J46" i="16" s="1"/>
  <c r="I46" i="16"/>
  <c r="I14" i="5"/>
  <c r="J44" i="16" s="1"/>
  <c r="I44" i="16"/>
  <c r="H44" i="16"/>
  <c r="F15" i="5"/>
  <c r="H43" i="16"/>
  <c r="H47" i="16"/>
  <c r="H48" i="16"/>
  <c r="H51" i="16"/>
  <c r="H52" i="16"/>
  <c r="H59" i="16"/>
  <c r="H60" i="16"/>
  <c r="H64" i="16"/>
  <c r="H70" i="16"/>
  <c r="H73" i="16"/>
  <c r="H74" i="16"/>
  <c r="H77" i="16"/>
  <c r="H79" i="16"/>
  <c r="H81" i="16"/>
  <c r="H86" i="16"/>
  <c r="H87" i="16"/>
  <c r="I13" i="5"/>
  <c r="J43" i="16" s="1"/>
  <c r="I43" i="16"/>
  <c r="I17" i="5"/>
  <c r="J47" i="16" s="1"/>
  <c r="I18" i="5"/>
  <c r="J48" i="16" s="1"/>
  <c r="I21" i="5"/>
  <c r="J51" i="16" s="1"/>
  <c r="I22" i="5"/>
  <c r="J52" i="16" s="1"/>
  <c r="I24" i="5"/>
  <c r="J54" i="16" s="1"/>
  <c r="I27" i="5"/>
  <c r="J57" i="16" s="1"/>
  <c r="I29" i="5"/>
  <c r="J59" i="16" s="1"/>
  <c r="I30" i="5"/>
  <c r="J60" i="16" s="1"/>
  <c r="I34" i="5"/>
  <c r="J64" i="16" s="1"/>
  <c r="I37" i="5"/>
  <c r="J67" i="16" s="1"/>
  <c r="I40" i="5"/>
  <c r="J70" i="16" s="1"/>
  <c r="I42" i="5"/>
  <c r="J72" i="16" s="1"/>
  <c r="I43" i="5"/>
  <c r="J73" i="16" s="1"/>
  <c r="I44" i="5"/>
  <c r="J74" i="16" s="1"/>
  <c r="I45" i="5"/>
  <c r="J75" i="16" s="1"/>
  <c r="I47" i="5"/>
  <c r="J77" i="16" s="1"/>
  <c r="I49" i="5"/>
  <c r="J79" i="16" s="1"/>
  <c r="I50" i="5"/>
  <c r="J80" i="16" s="1"/>
  <c r="I51" i="5"/>
  <c r="J81" i="16" s="1"/>
  <c r="J84" i="16"/>
  <c r="I56" i="5"/>
  <c r="I57" i="5"/>
  <c r="J87" i="16" s="1"/>
  <c r="I59" i="5"/>
  <c r="J89" i="16" s="1"/>
  <c r="H17" i="5"/>
  <c r="I47" i="16" s="1"/>
  <c r="H18" i="5"/>
  <c r="I48" i="16" s="1"/>
  <c r="H21" i="5"/>
  <c r="I51" i="16" s="1"/>
  <c r="H22" i="5"/>
  <c r="I52" i="16" s="1"/>
  <c r="H24" i="5"/>
  <c r="I54" i="16" s="1"/>
  <c r="H27" i="5"/>
  <c r="I57" i="16" s="1"/>
  <c r="H29" i="5"/>
  <c r="I59" i="16" s="1"/>
  <c r="H30" i="5"/>
  <c r="I60" i="16" s="1"/>
  <c r="I64" i="16"/>
  <c r="H37" i="5"/>
  <c r="I67" i="16" s="1"/>
  <c r="H40" i="5"/>
  <c r="I70" i="16" s="1"/>
  <c r="H43" i="5"/>
  <c r="I73" i="16" s="1"/>
  <c r="H44" i="5"/>
  <c r="I74" i="16" s="1"/>
  <c r="H45" i="5"/>
  <c r="I75" i="16" s="1"/>
  <c r="I77" i="16"/>
  <c r="H49" i="5"/>
  <c r="I79" i="16" s="1"/>
  <c r="H50" i="5"/>
  <c r="I80" i="16" s="1"/>
  <c r="H51" i="5"/>
  <c r="I81" i="16" s="1"/>
  <c r="I84" i="16"/>
  <c r="H56" i="5"/>
  <c r="H57" i="5"/>
  <c r="I87" i="16" s="1"/>
  <c r="H59" i="5"/>
  <c r="I89" i="16" s="1"/>
  <c r="D14" i="5"/>
  <c r="D16" i="5"/>
  <c r="D17" i="5"/>
  <c r="D18" i="5"/>
  <c r="D21" i="5"/>
  <c r="D22" i="5"/>
  <c r="D24" i="5"/>
  <c r="D27" i="5"/>
  <c r="D29" i="5"/>
  <c r="D30" i="5"/>
  <c r="D37" i="5"/>
  <c r="D40" i="5"/>
  <c r="D42" i="5"/>
  <c r="D43" i="5"/>
  <c r="D44" i="5"/>
  <c r="D45" i="5"/>
  <c r="D49" i="5"/>
  <c r="D50" i="5"/>
  <c r="D51" i="5"/>
  <c r="D56" i="5"/>
  <c r="D57" i="5"/>
  <c r="D59" i="5"/>
  <c r="C14" i="5"/>
  <c r="C16" i="5"/>
  <c r="C17" i="5"/>
  <c r="C18" i="5"/>
  <c r="C21" i="5"/>
  <c r="C22" i="5"/>
  <c r="C24" i="5"/>
  <c r="C27" i="5"/>
  <c r="C29" i="5"/>
  <c r="C30" i="5"/>
  <c r="C37" i="5"/>
  <c r="C40" i="5"/>
  <c r="C42" i="5"/>
  <c r="C43" i="5"/>
  <c r="C44" i="5"/>
  <c r="C45" i="5"/>
  <c r="C49" i="5"/>
  <c r="C50" i="5"/>
  <c r="C51" i="5"/>
  <c r="C56" i="5"/>
  <c r="C57" i="5"/>
  <c r="C59" i="5"/>
  <c r="C13" i="5"/>
  <c r="D13" i="5"/>
  <c r="B13" i="5"/>
  <c r="B14" i="5"/>
  <c r="B16" i="5"/>
  <c r="B17" i="5"/>
  <c r="B18" i="5"/>
  <c r="B21" i="5"/>
  <c r="B22" i="5"/>
  <c r="B24" i="5"/>
  <c r="B27" i="5"/>
  <c r="B29" i="5"/>
  <c r="B30" i="5"/>
  <c r="B37" i="5"/>
  <c r="B40" i="5"/>
  <c r="B42" i="5"/>
  <c r="B43" i="5"/>
  <c r="B44" i="5"/>
  <c r="B45" i="5"/>
  <c r="B49" i="5"/>
  <c r="B50" i="5"/>
  <c r="B51" i="5"/>
  <c r="B56" i="5"/>
  <c r="B57" i="5"/>
  <c r="B59" i="5"/>
  <c r="A59" i="5"/>
  <c r="A56" i="5"/>
  <c r="A57" i="5"/>
  <c r="A50" i="5"/>
  <c r="A51" i="5"/>
  <c r="A14" i="5"/>
  <c r="A16" i="5"/>
  <c r="A17" i="5"/>
  <c r="A18" i="5"/>
  <c r="A21" i="5"/>
  <c r="A22" i="5"/>
  <c r="A24" i="5"/>
  <c r="A27" i="5"/>
  <c r="A29" i="5"/>
  <c r="A30" i="5"/>
  <c r="A37" i="5"/>
  <c r="A40" i="5"/>
  <c r="A42" i="5"/>
  <c r="A43" i="5"/>
  <c r="A44" i="5"/>
  <c r="A45" i="5"/>
  <c r="A49" i="5"/>
  <c r="A13" i="5"/>
  <c r="H42" i="5"/>
  <c r="I72" i="16" s="1"/>
  <c r="I29" i="4"/>
  <c r="I40" i="4"/>
  <c r="I35" i="4"/>
  <c r="I36" i="4"/>
  <c r="I37" i="4"/>
  <c r="I39" i="4"/>
  <c r="I41" i="4"/>
  <c r="I30" i="4"/>
  <c r="I34" i="4"/>
  <c r="I22" i="4"/>
  <c r="I25" i="4"/>
  <c r="I26" i="4"/>
  <c r="I27" i="4"/>
  <c r="I28" i="4"/>
  <c r="I15" i="4"/>
  <c r="I16" i="4"/>
  <c r="I17" i="4"/>
  <c r="I19" i="4"/>
  <c r="I20" i="4"/>
  <c r="I13" i="4"/>
  <c r="J13" i="16" s="1"/>
  <c r="H15" i="4"/>
  <c r="H16" i="4"/>
  <c r="H17" i="4"/>
  <c r="H19" i="4"/>
  <c r="H20" i="4"/>
  <c r="I20" i="16" s="1"/>
  <c r="H25" i="4"/>
  <c r="H26" i="4"/>
  <c r="H27" i="4"/>
  <c r="H28" i="4"/>
  <c r="H30" i="4"/>
  <c r="H34" i="4"/>
  <c r="H35" i="4"/>
  <c r="H36" i="4"/>
  <c r="H37" i="4"/>
  <c r="H39" i="4"/>
  <c r="H41" i="4"/>
  <c r="H13" i="4"/>
  <c r="I13" i="16" s="1"/>
  <c r="H13" i="16"/>
  <c r="A41" i="4"/>
  <c r="B41" i="4"/>
  <c r="C41" i="4"/>
  <c r="A34" i="4"/>
  <c r="B34" i="4"/>
  <c r="C34" i="4"/>
  <c r="A35" i="4"/>
  <c r="B35" i="4"/>
  <c r="C35" i="4"/>
  <c r="A36" i="4"/>
  <c r="B36" i="4"/>
  <c r="C36" i="4"/>
  <c r="A37" i="4"/>
  <c r="B37" i="4"/>
  <c r="C37" i="4"/>
  <c r="A39" i="4"/>
  <c r="B39" i="4"/>
  <c r="C39" i="4"/>
  <c r="A40" i="4"/>
  <c r="B40" i="4"/>
  <c r="C40" i="4"/>
  <c r="A29" i="4"/>
  <c r="B29" i="4"/>
  <c r="C29" i="4"/>
  <c r="A30" i="4"/>
  <c r="B30" i="4"/>
  <c r="C30" i="4"/>
  <c r="A27" i="4"/>
  <c r="B27" i="4"/>
  <c r="C27" i="4"/>
  <c r="A28" i="4"/>
  <c r="B28" i="4"/>
  <c r="C28" i="4"/>
  <c r="A22" i="4"/>
  <c r="B22" i="4"/>
  <c r="C22" i="4"/>
  <c r="A25" i="4"/>
  <c r="B25" i="4"/>
  <c r="C25" i="4"/>
  <c r="A26" i="4"/>
  <c r="B26" i="4"/>
  <c r="C26" i="4"/>
  <c r="A19" i="4"/>
  <c r="B19" i="4"/>
  <c r="C19" i="4"/>
  <c r="A20" i="4"/>
  <c r="B20" i="4"/>
  <c r="C20" i="4"/>
  <c r="A15" i="4"/>
  <c r="B15" i="4"/>
  <c r="C15" i="4"/>
  <c r="A16" i="4"/>
  <c r="B16" i="4"/>
  <c r="C16" i="4"/>
  <c r="A17" i="4"/>
  <c r="B17" i="4"/>
  <c r="C17" i="4"/>
  <c r="D15" i="4"/>
  <c r="D16" i="4"/>
  <c r="D17" i="4"/>
  <c r="D19" i="4"/>
  <c r="D20" i="4"/>
  <c r="D22" i="4"/>
  <c r="D25" i="4"/>
  <c r="D26" i="4"/>
  <c r="D27" i="4"/>
  <c r="D28" i="4"/>
  <c r="D29" i="4"/>
  <c r="D30" i="4"/>
  <c r="D34" i="4"/>
  <c r="D35" i="4"/>
  <c r="D36" i="4"/>
  <c r="D37" i="4"/>
  <c r="D39" i="4"/>
  <c r="D40" i="4"/>
  <c r="D41" i="4"/>
  <c r="D13" i="4"/>
  <c r="C13" i="4"/>
  <c r="B13" i="4"/>
  <c r="A13" i="4"/>
  <c r="F42" i="4"/>
  <c r="G42" i="4" s="1"/>
  <c r="I38" i="4"/>
  <c r="G30" i="16"/>
  <c r="H30" i="15"/>
  <c r="H29" i="15"/>
  <c r="H28" i="15"/>
  <c r="H27" i="15"/>
  <c r="H26" i="15"/>
  <c r="H25" i="15"/>
  <c r="I23" i="4"/>
  <c r="H22" i="15"/>
  <c r="I21" i="4"/>
  <c r="H20" i="15"/>
  <c r="H19" i="15"/>
  <c r="I18" i="4"/>
  <c r="H17" i="15"/>
  <c r="H16" i="15"/>
  <c r="H15" i="15"/>
  <c r="G38" i="9" l="1"/>
  <c r="H186" i="15" s="1"/>
  <c r="G186" i="15"/>
  <c r="G172" i="16"/>
  <c r="G24" i="9"/>
  <c r="H172" i="15" s="1"/>
  <c r="G172" i="15"/>
  <c r="I27" i="8"/>
  <c r="J157" i="16" s="1"/>
  <c r="G27" i="8"/>
  <c r="H157" i="15" s="1"/>
  <c r="G157" i="15"/>
  <c r="G133" i="16"/>
  <c r="G35" i="7"/>
  <c r="G133" i="15"/>
  <c r="G25" i="7"/>
  <c r="H123" i="15" s="1"/>
  <c r="G123" i="15"/>
  <c r="G22" i="7"/>
  <c r="H120" i="15" s="1"/>
  <c r="G120" i="15"/>
  <c r="G16" i="7"/>
  <c r="H114" i="15" s="1"/>
  <c r="G114" i="15"/>
  <c r="H52" i="5"/>
  <c r="I82" i="16" s="1"/>
  <c r="G52" i="5"/>
  <c r="H82" i="15" s="1"/>
  <c r="G82" i="15"/>
  <c r="G76" i="16"/>
  <c r="G46" i="5"/>
  <c r="H76" i="15" s="1"/>
  <c r="G76" i="15"/>
  <c r="H41" i="5"/>
  <c r="I71" i="16" s="1"/>
  <c r="G41" i="5"/>
  <c r="H71" i="15" s="1"/>
  <c r="G71" i="15"/>
  <c r="G162" i="16"/>
  <c r="G162" i="15"/>
  <c r="G163" i="16"/>
  <c r="G163" i="15"/>
  <c r="G43" i="7"/>
  <c r="G141" i="16"/>
  <c r="G141" i="15"/>
  <c r="G42" i="7"/>
  <c r="G140" i="15"/>
  <c r="G140" i="16"/>
  <c r="H58" i="5"/>
  <c r="I88" i="16" s="1"/>
  <c r="G58" i="5"/>
  <c r="H88" i="15" s="1"/>
  <c r="G88" i="15"/>
  <c r="I38" i="5"/>
  <c r="J68" i="16" s="1"/>
  <c r="G38" i="5"/>
  <c r="H68" i="15" s="1"/>
  <c r="G68" i="15"/>
  <c r="I39" i="5"/>
  <c r="J69" i="16" s="1"/>
  <c r="G39" i="5"/>
  <c r="H69" i="15" s="1"/>
  <c r="G69" i="15"/>
  <c r="I31" i="5"/>
  <c r="J61" i="16" s="1"/>
  <c r="G31" i="5"/>
  <c r="H61" i="15" s="1"/>
  <c r="G61" i="15"/>
  <c r="G28" i="5"/>
  <c r="H58" i="15" s="1"/>
  <c r="G58" i="15"/>
  <c r="G26" i="5"/>
  <c r="H56" i="15" s="1"/>
  <c r="G56" i="15"/>
  <c r="G25" i="5"/>
  <c r="H55" i="15" s="1"/>
  <c r="G55" i="15"/>
  <c r="H23" i="5"/>
  <c r="I53" i="16" s="1"/>
  <c r="G23" i="5"/>
  <c r="H53" i="15" s="1"/>
  <c r="G53" i="15"/>
  <c r="I19" i="5"/>
  <c r="J49" i="16" s="1"/>
  <c r="G19" i="5"/>
  <c r="H49" i="15" s="1"/>
  <c r="G49" i="15"/>
  <c r="G50" i="16"/>
  <c r="G20" i="5"/>
  <c r="H50" i="15" s="1"/>
  <c r="G50" i="15"/>
  <c r="H15" i="5"/>
  <c r="I45" i="16" s="1"/>
  <c r="G15" i="5"/>
  <c r="H45" i="15" s="1"/>
  <c r="I15" i="5"/>
  <c r="J45" i="16" s="1"/>
  <c r="G45" i="15"/>
  <c r="I42" i="4"/>
  <c r="J42" i="16" s="1"/>
  <c r="G42" i="16"/>
  <c r="G42" i="15"/>
  <c r="I86" i="16"/>
  <c r="I85" i="16"/>
  <c r="J86" i="16"/>
  <c r="J85" i="16"/>
  <c r="J142" i="16"/>
  <c r="G114" i="16"/>
  <c r="H120" i="16"/>
  <c r="G120" i="16"/>
  <c r="I25" i="7"/>
  <c r="J123" i="16" s="1"/>
  <c r="G123" i="16"/>
  <c r="I43" i="7"/>
  <c r="J141" i="16" s="1"/>
  <c r="H183" i="16"/>
  <c r="J267" i="16"/>
  <c r="I267" i="16"/>
  <c r="H17" i="16"/>
  <c r="I17" i="16"/>
  <c r="I15" i="16"/>
  <c r="I14" i="16"/>
  <c r="J15" i="16"/>
  <c r="H117" i="16"/>
  <c r="H111" i="15"/>
  <c r="H110" i="16"/>
  <c r="H94" i="16"/>
  <c r="H95" i="16"/>
  <c r="J18" i="16"/>
  <c r="J34" i="16"/>
  <c r="G28" i="16"/>
  <c r="G40" i="16"/>
  <c r="J39" i="16"/>
  <c r="G39" i="16"/>
  <c r="H16" i="16"/>
  <c r="I25" i="16"/>
  <c r="J35" i="16"/>
  <c r="H26" i="16"/>
  <c r="J16" i="16"/>
  <c r="J25" i="16"/>
  <c r="J36" i="16"/>
  <c r="I19" i="16"/>
  <c r="I16" i="16"/>
  <c r="J21" i="16"/>
  <c r="J38" i="16"/>
  <c r="I26" i="16"/>
  <c r="J40" i="16"/>
  <c r="J41" i="16"/>
  <c r="I29" i="16"/>
  <c r="J29" i="16"/>
  <c r="H34" i="16"/>
  <c r="I34" i="16"/>
  <c r="J20" i="16"/>
  <c r="J26" i="16"/>
  <c r="J37" i="16"/>
  <c r="J19" i="16"/>
  <c r="J17" i="16"/>
  <c r="I38" i="9"/>
  <c r="J185" i="16" s="1"/>
  <c r="H15" i="9"/>
  <c r="I163" i="16" s="1"/>
  <c r="I15" i="9"/>
  <c r="J163" i="16" s="1"/>
  <c r="H118" i="16"/>
  <c r="H16" i="7"/>
  <c r="I114" i="16" s="1"/>
  <c r="I16" i="7"/>
  <c r="J114" i="16" s="1"/>
  <c r="H31" i="4"/>
  <c r="I31" i="16" s="1"/>
  <c r="I31" i="4"/>
  <c r="J31" i="16" s="1"/>
  <c r="H191" i="16"/>
  <c r="H169" i="16"/>
  <c r="I14" i="9"/>
  <c r="J162" i="16" s="1"/>
  <c r="H161" i="16"/>
  <c r="H14" i="9"/>
  <c r="I162" i="16" s="1"/>
  <c r="H204" i="15"/>
  <c r="H212" i="16"/>
  <c r="H207" i="16"/>
  <c r="G205" i="16"/>
  <c r="H197" i="16"/>
  <c r="H196" i="16"/>
  <c r="H192" i="15"/>
  <c r="H195" i="16"/>
  <c r="G190" i="16"/>
  <c r="I43" i="9"/>
  <c r="J190" i="16" s="1"/>
  <c r="H184" i="16"/>
  <c r="G185" i="16"/>
  <c r="G182" i="16"/>
  <c r="H182" i="16"/>
  <c r="H178" i="16"/>
  <c r="H177" i="16"/>
  <c r="G175" i="16"/>
  <c r="H27" i="9"/>
  <c r="I175" i="16" s="1"/>
  <c r="H174" i="16"/>
  <c r="H173" i="16"/>
  <c r="G180" i="16"/>
  <c r="H180" i="16"/>
  <c r="H170" i="16"/>
  <c r="G165" i="16"/>
  <c r="H165" i="16"/>
  <c r="H27" i="8"/>
  <c r="I157" i="16" s="1"/>
  <c r="G157" i="16"/>
  <c r="H156" i="16"/>
  <c r="H152" i="16"/>
  <c r="H151" i="16"/>
  <c r="H150" i="16"/>
  <c r="H147" i="16"/>
  <c r="H35" i="7"/>
  <c r="I133" i="16" s="1"/>
  <c r="I35" i="7"/>
  <c r="J133" i="16" s="1"/>
  <c r="I31" i="7"/>
  <c r="J129" i="16" s="1"/>
  <c r="J128" i="16"/>
  <c r="I22" i="7"/>
  <c r="J120" i="16" s="1"/>
  <c r="H22" i="7"/>
  <c r="I120" i="16" s="1"/>
  <c r="H119" i="16"/>
  <c r="H25" i="7"/>
  <c r="I123" i="16" s="1"/>
  <c r="H113" i="16"/>
  <c r="H100" i="16"/>
  <c r="H99" i="16"/>
  <c r="H91" i="16"/>
  <c r="G21" i="16"/>
  <c r="H25" i="16"/>
  <c r="I52" i="5"/>
  <c r="J82" i="16" s="1"/>
  <c r="H82" i="16"/>
  <c r="G56" i="16"/>
  <c r="I46" i="5"/>
  <c r="J76" i="16" s="1"/>
  <c r="H20" i="5"/>
  <c r="I50" i="16" s="1"/>
  <c r="H46" i="5"/>
  <c r="I76" i="16" s="1"/>
  <c r="I20" i="5"/>
  <c r="J50" i="16" s="1"/>
  <c r="I58" i="5"/>
  <c r="J88" i="16" s="1"/>
  <c r="I33" i="5"/>
  <c r="J63" i="16" s="1"/>
  <c r="H63" i="16"/>
  <c r="I63" i="16"/>
  <c r="H19" i="5"/>
  <c r="I49" i="16" s="1"/>
  <c r="H28" i="5"/>
  <c r="I58" i="16" s="1"/>
  <c r="I28" i="5"/>
  <c r="J58" i="16" s="1"/>
  <c r="G88" i="16"/>
  <c r="H55" i="16"/>
  <c r="I41" i="5"/>
  <c r="J71" i="16" s="1"/>
  <c r="H13" i="15"/>
  <c r="G38" i="16"/>
  <c r="H15" i="16"/>
  <c r="G23" i="16"/>
  <c r="H29" i="16"/>
  <c r="H39" i="16"/>
  <c r="G31" i="16"/>
  <c r="G18" i="16"/>
  <c r="G14" i="16"/>
  <c r="H39" i="5"/>
  <c r="I69" i="16" s="1"/>
  <c r="H38" i="5"/>
  <c r="I68" i="16" s="1"/>
  <c r="G69" i="16"/>
  <c r="I226" i="16"/>
  <c r="H225" i="16"/>
  <c r="G226" i="16"/>
  <c r="J226" i="16"/>
  <c r="H46" i="16"/>
  <c r="H54" i="16"/>
  <c r="G55" i="16"/>
  <c r="H62" i="16"/>
  <c r="G63" i="16"/>
  <c r="H72" i="16"/>
  <c r="H80" i="16"/>
  <c r="H89" i="16"/>
  <c r="H43" i="15"/>
  <c r="G82" i="16"/>
  <c r="H31" i="5"/>
  <c r="I61" i="16" s="1"/>
  <c r="G49" i="16"/>
  <c r="H57" i="16"/>
  <c r="G58" i="16"/>
  <c r="H67" i="16"/>
  <c r="G68" i="16"/>
  <c r="H75" i="16"/>
  <c r="H84" i="16"/>
  <c r="G45" i="16"/>
  <c r="G53" i="16"/>
  <c r="G61" i="16"/>
  <c r="G71" i="16"/>
  <c r="G62" i="16"/>
  <c r="H90" i="16"/>
  <c r="H24" i="9"/>
  <c r="I172" i="16" s="1"/>
  <c r="I24" i="9"/>
  <c r="J172" i="16" s="1"/>
  <c r="I23" i="9"/>
  <c r="J171" i="16" s="1"/>
  <c r="I14" i="11"/>
  <c r="J205" i="16" s="1"/>
  <c r="H38" i="9"/>
  <c r="I185" i="16" s="1"/>
  <c r="I34" i="9"/>
  <c r="J182" i="16" s="1"/>
  <c r="H31" i="9"/>
  <c r="I179" i="16" s="1"/>
  <c r="I19" i="9"/>
  <c r="J167" i="16" s="1"/>
  <c r="H19" i="9"/>
  <c r="I167" i="16" s="1"/>
  <c r="I141" i="16"/>
  <c r="I42" i="7"/>
  <c r="J140" i="16" s="1"/>
  <c r="I140" i="16"/>
  <c r="H32" i="5"/>
  <c r="I62" i="16" s="1"/>
  <c r="I23" i="5"/>
  <c r="J53" i="16" s="1"/>
  <c r="H25" i="5"/>
  <c r="I55" i="16" s="1"/>
  <c r="I25" i="5"/>
  <c r="J55" i="16" s="1"/>
  <c r="H42" i="4"/>
  <c r="I42" i="16" s="1"/>
  <c r="H23" i="4"/>
  <c r="I21" i="16" s="1"/>
  <c r="H38" i="4"/>
  <c r="I38" i="16" s="1"/>
  <c r="I18" i="16"/>
  <c r="I14" i="4"/>
  <c r="H23" i="15"/>
  <c r="H14" i="15"/>
  <c r="H185" i="16" l="1"/>
  <c r="H133" i="15"/>
  <c r="H133" i="16"/>
  <c r="H163" i="16"/>
  <c r="H163" i="15"/>
  <c r="H162" i="16"/>
  <c r="H162" i="15"/>
  <c r="H58" i="16"/>
  <c r="H53" i="16"/>
  <c r="H140" i="15"/>
  <c r="H140" i="16"/>
  <c r="H141" i="16"/>
  <c r="H141" i="15"/>
  <c r="H88" i="16"/>
  <c r="H69" i="16"/>
  <c r="H20" i="16"/>
  <c r="H21" i="15"/>
  <c r="H30" i="16"/>
  <c r="H31" i="15"/>
  <c r="H37" i="16"/>
  <c r="H41" i="16"/>
  <c r="H42" i="15"/>
  <c r="H36" i="16"/>
  <c r="H27" i="16"/>
  <c r="I27" i="16"/>
  <c r="J14" i="16"/>
  <c r="J27" i="16"/>
  <c r="H19" i="16"/>
  <c r="H172" i="16"/>
  <c r="H28" i="16"/>
  <c r="I36" i="16"/>
  <c r="I28" i="16"/>
  <c r="I40" i="16"/>
  <c r="H40" i="16"/>
  <c r="J28" i="16"/>
  <c r="I35" i="16"/>
  <c r="H35" i="16"/>
  <c r="I39" i="16"/>
  <c r="I37" i="16"/>
  <c r="J30" i="16"/>
  <c r="I30" i="16"/>
  <c r="I41" i="16"/>
  <c r="H114" i="16"/>
  <c r="H205" i="16"/>
  <c r="H190" i="16"/>
  <c r="H179" i="16"/>
  <c r="H175" i="16"/>
  <c r="H171" i="16"/>
  <c r="H157" i="16"/>
  <c r="H155" i="16"/>
  <c r="H153" i="16"/>
  <c r="H123" i="16"/>
  <c r="H109" i="16"/>
  <c r="H108" i="16"/>
  <c r="H96" i="16"/>
  <c r="H76" i="16"/>
  <c r="H68" i="16"/>
  <c r="H18" i="16"/>
  <c r="H21" i="16"/>
  <c r="H38" i="16"/>
  <c r="H31" i="16"/>
  <c r="H42" i="16"/>
  <c r="G24" i="16"/>
  <c r="H14" i="16"/>
  <c r="H45" i="16"/>
  <c r="H56" i="16"/>
  <c r="H71" i="16"/>
  <c r="H49" i="16"/>
  <c r="H50" i="16"/>
  <c r="H61" i="16"/>
  <c r="H26" i="5"/>
  <c r="I56" i="16" s="1"/>
  <c r="I26" i="5"/>
  <c r="J56" i="16" s="1"/>
  <c r="I24" i="4"/>
  <c r="J22" i="16" s="1"/>
  <c r="H24" i="4"/>
  <c r="I24" i="16" s="1"/>
  <c r="H23" i="16" l="1"/>
  <c r="H24" i="15"/>
  <c r="I22" i="16"/>
  <c r="H22" i="16"/>
  <c r="J24" i="16"/>
  <c r="J23" i="16"/>
  <c r="I23" i="16"/>
  <c r="H24" i="16"/>
</calcChain>
</file>

<file path=xl/sharedStrings.xml><?xml version="1.0" encoding="utf-8"?>
<sst xmlns="http://schemas.openxmlformats.org/spreadsheetml/2006/main" count="1950" uniqueCount="696">
  <si>
    <t>User Guide</t>
  </si>
  <si>
    <t xml:space="preserve"> Conformity Self-Check </t>
  </si>
  <si>
    <t>The Conformity Self-Check is a tool to help The Organization interested in obtaining FSC forest management certification to learn about the FSC requirements and to assess their conformity with the requirements.</t>
  </si>
  <si>
    <t>The tool consists of a questionnaire organized by the 10 Principles of the FSC forest management standard. Based on the answers given to the questions, it provides a list of suggested activities that The Organization should carry out to prepare for a main evaluation to obtain FSC forest management certification.</t>
  </si>
  <si>
    <t>The list of suggested activities can be used to develop a work plan for the certification preparation process and to develop the mandatory Action Plan for The Organization that applies the FSC Continuous Improvement Procedure. If The Organization is willing to share the results with the certificate body (CB), it can also be used for the preparation of the main evaluation.</t>
  </si>
  <si>
    <r>
      <rPr>
        <b/>
        <sz val="11"/>
        <color theme="1"/>
        <rFont val="Greycliff CF"/>
        <family val="3"/>
      </rPr>
      <t>Note 1:</t>
    </r>
    <r>
      <rPr>
        <sz val="11"/>
        <color theme="1"/>
        <rFont val="Greycliff CF"/>
        <family val="3"/>
      </rPr>
      <t xml:space="preserve">
The FSC forest management standard consists of 10 Principles and 72 Criteria (P&amp;C) that are internationally valid. The indicators are based on the FSC International Generic Indicators (IGI) and are adapted to regional or national level and together with the P&amp;C form the applicable forest stewardship standard. This questionnaire is based on the International Generic Indicators and, therefore, should be understood as a general guideline.</t>
    </r>
  </si>
  <si>
    <r>
      <rPr>
        <b/>
        <sz val="11"/>
        <color theme="1"/>
        <rFont val="Greycliff CF"/>
        <family val="3"/>
      </rPr>
      <t>Note 2:</t>
    </r>
    <r>
      <rPr>
        <sz val="11"/>
        <color theme="1"/>
        <rFont val="Greycliff CF"/>
        <family val="3"/>
      </rPr>
      <t xml:space="preserve">
The list of activities produced by this document is only a guide and should therefore be understood as suggested activities to meet FSC requirements. It could be that different or additional activities beyond this tool are required. It is ultimately The Organization's responsibility to demonstrate conformance with the FSC P&amp;C (found on the last sheet of this excel file).</t>
    </r>
  </si>
  <si>
    <r>
      <rPr>
        <b/>
        <sz val="11"/>
        <color theme="0"/>
        <rFont val="Greycliff CF"/>
        <family val="3"/>
      </rPr>
      <t>Sheets: “P1 - P10"</t>
    </r>
    <r>
      <rPr>
        <sz val="11"/>
        <color theme="0"/>
        <rFont val="Greycliff CF"/>
        <family val="3"/>
      </rPr>
      <t xml:space="preserve">
The questionnaire is separated into Principles. To get started, you need to go to the corresponding sheet. It is recommended to start with Principle 1 and advance in numerical order.
Answer the questions one by one to complete your  Conformity Self-Check in accordance with the FSC requirements for forest management certification.
The cells you must manipulate are those in the "Answer" column, from which 3 possible options arise: "Yes", "No", or "Not Applicable". Each of them is configured so that the system returns different responses in the "Conformity Level", "Type" and "Activities" cells.
If your answer is that you meet the requirement, the system sends you to the next question. If your response indicates that you are not meeting the requirement, one or more recommended actions to comply with this FSC requirement appear to the right and in adjacent cells. In these cases, you must answer only once, and the system returns all the possible actions. You cannot modify the answers in the following cells for the same question; that option remains blocked to avoid errors or confusion.</t>
    </r>
  </si>
  <si>
    <r>
      <rPr>
        <b/>
        <sz val="11"/>
        <color theme="1"/>
        <rFont val="Greycliff CF"/>
        <family val="3"/>
      </rPr>
      <t>Sheet: CONFORMITY</t>
    </r>
    <r>
      <rPr>
        <sz val="11"/>
        <color theme="1"/>
        <rFont val="Greycliff CF"/>
        <family val="3"/>
      </rPr>
      <t xml:space="preserve">
Following the 10 Principles sheets, find the “conformity” sheet to review all questions that returned “conformity” with FSC requirements. In this list you will then find only the questions for which no action is expected. For the formula to be updated, you must clear the filter and select "Conformity" again so that the system interprets that there is new data to consider.</t>
    </r>
  </si>
  <si>
    <r>
      <rPr>
        <b/>
        <sz val="11"/>
        <color theme="1"/>
        <rFont val="Greycliff CF"/>
        <family val="3"/>
      </rPr>
      <t>Sheet: IN PROCESS</t>
    </r>
    <r>
      <rPr>
        <sz val="11"/>
        <color theme="1"/>
        <rFont val="Greycliff CF"/>
        <family val="3"/>
      </rPr>
      <t xml:space="preserve">
Following the 10 Principles sheets and then the "CONFORMITY" sheet, find a space to review all questions that returned a "non-conformity" with FSC requirements. In this list you will then find only the questions for which actions are expected. For the formula to be updated, you must clear the filter and select "Non-Conformity" again so that the system interprets that there is new data to consider.</t>
    </r>
  </si>
  <si>
    <r>
      <rPr>
        <b/>
        <sz val="11"/>
        <color theme="1"/>
        <rFont val="Greycliff CF"/>
        <family val="3"/>
      </rPr>
      <t>Sheet: PLAN</t>
    </r>
    <r>
      <rPr>
        <sz val="11"/>
        <color theme="1"/>
        <rFont val="Greycliff CF"/>
        <family val="3"/>
      </rPr>
      <t xml:space="preserve">
At the end of the entire questionnaire, you will find a sheet to plan your activities. You can add the date and/or responsible person and use the worksheet to make your FSC certification preparation plan. It can also be used to prepare the Action Plan that is mandatory when applying the FSC Continuous Improvement Procedure.
It is a free space, you can add, remove, modify the proposed fields.</t>
    </r>
  </si>
  <si>
    <r>
      <rPr>
        <b/>
        <sz val="11"/>
        <color theme="1"/>
        <rFont val="Greycliff CF"/>
        <family val="3"/>
      </rPr>
      <t>"Delete" function:</t>
    </r>
    <r>
      <rPr>
        <sz val="11"/>
        <color theme="1"/>
        <rFont val="Greycliff CF"/>
        <family val="3"/>
      </rPr>
      <t xml:space="preserve">
To clear responses, you must select only the cell or column that contains the responses and press the "delete" button on your keyboard. In this way, the system will reboot and can start responding again. Be careful not to delete questions, titles, or field names from the forms.</t>
    </r>
  </si>
  <si>
    <r>
      <rPr>
        <b/>
        <sz val="11"/>
        <color theme="1"/>
        <rFont val="Greycliff CF"/>
        <family val="3"/>
      </rPr>
      <t>"Filter" function:</t>
    </r>
    <r>
      <rPr>
        <sz val="11"/>
        <color theme="1"/>
        <rFont val="Greycliff CF"/>
        <family val="3"/>
      </rPr>
      <t xml:space="preserve">
As you complete the answers to P1-10, if you want to review the status or focus on a particular classification, you can use the filters at the top. To manipulate each section, you just have to click on the option, and the system will filter the cells that comply with the order you gave it. To return to the complete list, you just have to "clear the filter" (via the icon) in the section you are intervening.</t>
    </r>
  </si>
  <si>
    <t>Principles</t>
  </si>
  <si>
    <t>Page number</t>
  </si>
  <si>
    <t>Criteria</t>
  </si>
  <si>
    <t>CIP</t>
  </si>
  <si>
    <t>Question</t>
  </si>
  <si>
    <t>Answer</t>
  </si>
  <si>
    <t>Action</t>
  </si>
  <si>
    <t>Type</t>
  </si>
  <si>
    <t>Yes</t>
  </si>
  <si>
    <t>Thank you. Continue with the next question.</t>
  </si>
  <si>
    <t>No</t>
  </si>
  <si>
    <t>Not applicable</t>
  </si>
  <si>
    <t>Waiting for your answer</t>
  </si>
  <si>
    <t>Thank you. Continue with question number 54.</t>
  </si>
  <si>
    <t>Thank you. Continue with question number 68.</t>
  </si>
  <si>
    <t>Thank you. Continue with question number 77.</t>
  </si>
  <si>
    <t>Thank you. Continue with question number 94.</t>
  </si>
  <si>
    <t>Thank you. Continue with question number 98.</t>
  </si>
  <si>
    <t>PRINCIPLE 1 | Compliance with Laws</t>
  </si>
  <si>
    <t>1.1</t>
  </si>
  <si>
    <t>CIC</t>
  </si>
  <si>
    <t>Do I have a legal authorization document for the development of my activity as a producer/company/organization?</t>
  </si>
  <si>
    <t>The legal registration to carry out all the activities indicated within the scope of the certificate.</t>
  </si>
  <si>
    <t>Documents</t>
  </si>
  <si>
    <t>1.2</t>
  </si>
  <si>
    <t>CC</t>
  </si>
  <si>
    <t>Do I have a document showing that I have the right to use my Management Unit?</t>
  </si>
  <si>
    <t>Legal documents of the Management Unit.</t>
  </si>
  <si>
    <t>Do I know where the boundaries of my Management Unit are?</t>
  </si>
  <si>
    <t>Know and be able to show the boundaries of the Management Unit.</t>
  </si>
  <si>
    <t>Actions</t>
  </si>
  <si>
    <t>Do I have a map where the boundaries of my Management Unit can be seen?</t>
  </si>
  <si>
    <t>Map or sketch of the Management Unit.</t>
  </si>
  <si>
    <t>1.3</t>
  </si>
  <si>
    <t>Do I know and understand the laws and international conventions that I must comply with for the forestry activity I carry out?</t>
  </si>
  <si>
    <t xml:space="preserve">Legal requirements for forestry activities, other related national and international laws and conventions, CITES, labor and anti-corruption legislation, among others. </t>
  </si>
  <si>
    <t>Training</t>
  </si>
  <si>
    <t>List of applicable laws and regulations.</t>
  </si>
  <si>
    <t>Can I demonstrate that I comply with the laws and international conventions that apply to my forestry activity?</t>
  </si>
  <si>
    <t>Documents that verify compliance with legislation. E.g.: Authorization of the Management Plan, harvesting permits.</t>
  </si>
  <si>
    <t>Do I pay on time all taxes and fees for my Management Unit and for the forestry activity I carry out?</t>
  </si>
  <si>
    <t>Timely payment of legally established taxes/fees.</t>
  </si>
  <si>
    <t>Record of payment of charges applicable to forestry activities.</t>
  </si>
  <si>
    <t>Identify, register and monitor</t>
  </si>
  <si>
    <t>1.4</t>
  </si>
  <si>
    <t>Do I protect my Management Unit from illegal logging, hunting, fishing, capture, gathering, settlement and other unauthorized activities?</t>
  </si>
  <si>
    <t>Procedure for the physical protection of the Management Unit from illegal activities.</t>
  </si>
  <si>
    <t>Do I protect my Management Unit from illegal harvesting, hunting, fishing, capture, gathering, settlement and other unauthorized activities?</t>
  </si>
  <si>
    <t>Protection of the Management Unit from illegal activities. Fire prevention and firefighting.</t>
  </si>
  <si>
    <t>Do I protect my Management Unit from illegal harvesting, hunting, fishing, capture, collection, settlement and other unauthorized activities?</t>
  </si>
  <si>
    <t>Taking measures to deal with illegal activities.</t>
  </si>
  <si>
    <t>Do I cooperate with governmental institutions for protection against illegal activities?</t>
  </si>
  <si>
    <t>Offer authorities to establish coordination to prevent illegal activities.</t>
  </si>
  <si>
    <t xml:space="preserve">Do I keep a record of illegal activities I detect in my Management Unit? </t>
  </si>
  <si>
    <t>Identify and register illegal activities.</t>
  </si>
  <si>
    <t>1.5</t>
  </si>
  <si>
    <t>Do I know and comply with all laws regarding the transport and trade of products obtained from the forest to the first point where I sell them?</t>
  </si>
  <si>
    <t xml:space="preserve">Demonstrate compliance with legislation on transport and trade of forest products to the first point of sale. </t>
  </si>
  <si>
    <t>Do I know which tree species are protected by international legislation (Convention on International Trade in Endangered Species of Wild Fauna and Flora-CITES) and do I have special permits when harvesting and trading them?</t>
  </si>
  <si>
    <t>Registration and permits required to harvest and trade CITES-listed species.</t>
  </si>
  <si>
    <t>1.6</t>
  </si>
  <si>
    <t>Have I had a dispute with anyone about land tenure and resource use issues in my Management Unit that has not been resolved quickly?</t>
  </si>
  <si>
    <t>Identify disputes related to land tenure and resource use in my Management Unit.</t>
  </si>
  <si>
    <t xml:space="preserve">Do I have a procedure in place to help me address disputes that may arise about land tenure and resource use rights? </t>
  </si>
  <si>
    <t>Procedure for resolving disputes about land tenure rights and resource use in my Management Unit.</t>
  </si>
  <si>
    <t>Do I involve affected stakeholders in a culturally appropriate manner in the development of the dispute resolution procedure?</t>
  </si>
  <si>
    <t>Involve affected stakeholders in a culturally appropriate manner in the development of the dispute resolution procedure.</t>
  </si>
  <si>
    <t>Communication and participation</t>
  </si>
  <si>
    <t>Have I made the dispute resolution procedure publicly available?</t>
  </si>
  <si>
    <t>Make the dispute resolution procedure publicly available.</t>
  </si>
  <si>
    <t>Have I stopped forest management activities if there are disputes of substantial magnitude or duration or involve a significant number of interests?</t>
  </si>
  <si>
    <t>Stop forest management activities, in case there are disputes of substantial magnitude or duration or involve a significant number of interests.</t>
  </si>
  <si>
    <t xml:space="preserve">Have I applied the procedure for resolving disputes about land tenure and resource use rights? </t>
  </si>
  <si>
    <t>Address and resolve disputes related to land tenure and resource use rights by applying the procedure; make every effort to resolve disputes before they go to court.</t>
  </si>
  <si>
    <t>Do I keep a record of all disputes I have had with anyone about land tenure and resource use?</t>
  </si>
  <si>
    <t>Registration of land tenure and resource use disputes.</t>
  </si>
  <si>
    <t>1.7</t>
  </si>
  <si>
    <t xml:space="preserve">Can I demonstrate that I have committed publicly and in writing not to offer or receive any bribe or other form of corruption? </t>
  </si>
  <si>
    <t>Publish a written statement of commitment not to receive or offer bribes.</t>
  </si>
  <si>
    <t>Do I know the anti-corruption laws of my country?</t>
  </si>
  <si>
    <t>Corruption legislation.</t>
  </si>
  <si>
    <t>Am I aware of my country's anti-corruption laws?</t>
  </si>
  <si>
    <t>Have available the legislation on corruption.</t>
  </si>
  <si>
    <t>Do I do anything to avoid participating or being forced to participate in acts of corruption?</t>
  </si>
  <si>
    <t>Ensure that there is no form of corruption within the organization and with third parties.</t>
  </si>
  <si>
    <t>Has corruption occurred in my Organization?</t>
  </si>
  <si>
    <t>Take corrective measures to ensure that corruption does not reoccur.</t>
  </si>
  <si>
    <t>1.8</t>
  </si>
  <si>
    <t xml:space="preserve">Can I demonstrate that I have publicly committed in writing to manage my Management Unit consistent with FSC requirements? </t>
  </si>
  <si>
    <t>FSC Certification and FSC Standards.</t>
  </si>
  <si>
    <t>Write and make publicly available a statement of long-term commitment to forest management practices consistent with the FSC Principles and Criteria.</t>
  </si>
  <si>
    <t>PRINCIPLE 2 | Workers Rights and Employment Conditions</t>
  </si>
  <si>
    <t>2.1</t>
  </si>
  <si>
    <t xml:space="preserve">Do other people work in my forestry activities? </t>
  </si>
  <si>
    <t>List of people working in forestry activities, either directly hired or from service companies.</t>
  </si>
  <si>
    <t>Do people under the age of 15 work in my forestry activities?</t>
  </si>
  <si>
    <t>Ensure that children under 15 years of age work only under the conditions established in the FSC standard.</t>
  </si>
  <si>
    <t>Recruitment rules include appropriate child labour standards.</t>
  </si>
  <si>
    <t>Do I have workers under the age of 18 doing heavy or dangerous work?</t>
  </si>
  <si>
    <t>Ensure that workers under the age of 18 do not perform hazardous or heavy work.</t>
  </si>
  <si>
    <t>Can I demonstrate that I am committed to eliminating all forms of child labor?</t>
  </si>
  <si>
    <t>Show commitment to eliminating child labor, e.g. no child labor policy and records showing evidence of workers ages.</t>
  </si>
  <si>
    <t>Do the people who work for me do so without pressure and are working relationships based on mutual consent and respect?</t>
  </si>
  <si>
    <t>Ensure that working conditions are in accordance with national legislation and ILO conventions.</t>
  </si>
  <si>
    <t>Eight core ILO conventions. Workers' rights and obligations.</t>
  </si>
  <si>
    <t>Have copies of the eight core ILO conventions and workers' contracts available.</t>
  </si>
  <si>
    <t>Do I allow workers to join workers' organizations of their own choosing?</t>
  </si>
  <si>
    <t xml:space="preserve">Facilitate workers' freedom of organization and collective bargaining. </t>
  </si>
  <si>
    <t>2.2</t>
  </si>
  <si>
    <t>Do all people, regardless of gender, have the same opportunities to be hired as workers, to participate in training and other activities without discrimination?</t>
  </si>
  <si>
    <t>Norms detailing actions that promote gender equality and avoid discrimination.</t>
  </si>
  <si>
    <t>Implement norms that promote gender equality and avoid discrimination.</t>
  </si>
  <si>
    <t>Do all people, regardless of gender, receive equal pay for equal work?</t>
  </si>
  <si>
    <t>Include in the salary policy that equal pay is paid for equal work, regardless of gender.</t>
  </si>
  <si>
    <t>Pay equal pay for equal work, regardless of gender.</t>
  </si>
  <si>
    <t>Payrolls.</t>
  </si>
  <si>
    <t>Do I pay workers directly in the way I have agreed with them?</t>
  </si>
  <si>
    <t>Agree on the method of remuneration with the workers and pay in the agreed manner.</t>
  </si>
  <si>
    <t>Written agreement on the method of remuneration with workers.</t>
  </si>
  <si>
    <t>Do I give maternity/paternity leave to women/men as required by law?</t>
  </si>
  <si>
    <t>Comply with labor legislation in terms of maternity/paternity leave.</t>
  </si>
  <si>
    <t>Do women and men participate equally in  committees and decision-making?</t>
  </si>
  <si>
    <t>Promote the participation of all workers equally, in dialogue spaces such as meetings, forums, committees, etc.</t>
  </si>
  <si>
    <t>Records of meetings with lists of participants.</t>
  </si>
  <si>
    <t>Are there mechanisms in place to address cases of discrimination, violence and sexual harassment?</t>
  </si>
  <si>
    <t>Rules on how to report, investigate and resolve cases of sexual harassment, violence and discrimination of any nature.</t>
  </si>
  <si>
    <t>Provide confidential and timely attention to cases of harassment and discrimination.</t>
  </si>
  <si>
    <t>Confidential records of sexual harassment and discrimination complaints and their resolution measures.</t>
  </si>
  <si>
    <t>Do I address complaints of harassment or discrimination following the established mechanism?</t>
  </si>
  <si>
    <t>Documenting (verifying) that complaints of harassment or discrimination are dealt with according to the rules.</t>
  </si>
  <si>
    <t>2.3</t>
  </si>
  <si>
    <t>Do I have an occupational health and safety procedure in accordance with legal regulations?</t>
  </si>
  <si>
    <t>Occupational health and safety procedures in general and for each worker's activity in accordance with legal regulations.</t>
  </si>
  <si>
    <t xml:space="preserve">Does everyone who works for me know and follow safe work practices? </t>
  </si>
  <si>
    <t>Implement occupational health and safety measures corresponding to each activity.</t>
  </si>
  <si>
    <t>Keep a record of employees who were informed about occupational health and safety measures.</t>
  </si>
  <si>
    <t xml:space="preserve">Occupational health and safety protocol (OHS) in general and for each worker's activity; first aid and others related to the OHS procedure. </t>
  </si>
  <si>
    <t>Does everyone who works for me have the right safety equipment for what they do?</t>
  </si>
  <si>
    <t xml:space="preserve">Define the necessary occupational safety equipment and provide it to workers. </t>
  </si>
  <si>
    <t>Keep records of the delivery of occupational safety equipment.</t>
  </si>
  <si>
    <t>Do I require people who work for me to use safety equipment?</t>
  </si>
  <si>
    <t>Require the use of safety equipment.</t>
  </si>
  <si>
    <t>Do I keep records of accidents?</t>
  </si>
  <si>
    <t>Keep records of the number and type of occupational accidents.</t>
  </si>
  <si>
    <t>Do I change practices when an accident occurs or if a near miss happens?</t>
  </si>
  <si>
    <t xml:space="preserve">Periodically review accident and incident records and health and safety measures in place to ensure that the necessary adjustments are implemented. </t>
  </si>
  <si>
    <t>2.4</t>
  </si>
  <si>
    <t>Do I pay workers at least the legally established minimum wage?</t>
  </si>
  <si>
    <t xml:space="preserve">Pay at least the minimum wage. In the case of temporary jobs, the proportional equivalent is paid. </t>
  </si>
  <si>
    <t xml:space="preserve">Wage policy, which guarantees at least the minimum wage. </t>
  </si>
  <si>
    <t xml:space="preserve">Maintain records of payments to workers (payroll, receipts). </t>
  </si>
  <si>
    <t>Do I pay wages on time?</t>
  </si>
  <si>
    <t>Pay wages on time.</t>
  </si>
  <si>
    <t>2.5</t>
  </si>
  <si>
    <t>Are all people working for me trained and supervised to improve their skills, work safely, and comply with the Management Plan?</t>
  </si>
  <si>
    <t>Specific training for each worker on the activities corresponding to their position in order to improve their skills, work safely, and comply with the Management Plan.</t>
  </si>
  <si>
    <t>Do I keep records of training provided?</t>
  </si>
  <si>
    <t>Maintain records of all training and its participants.</t>
  </si>
  <si>
    <t>2.6</t>
  </si>
  <si>
    <t>Do I have a procedure to help me address disputes that may arise with workers?</t>
  </si>
  <si>
    <t>Procedure for addressing disputes that may arise with workers.</t>
  </si>
  <si>
    <t>Procedure for resolving labor disputes.</t>
  </si>
  <si>
    <t>Do I involve workers in a culturally appropriate manner in the development of the procedure?</t>
  </si>
  <si>
    <t>Involve workers in a culturally appropriate manner in the development of the procedure.</t>
  </si>
  <si>
    <t>Have I followed the procedure for addressing disputes if a conflict has arisen?</t>
  </si>
  <si>
    <t xml:space="preserve">Implement the procedure and resolve disputes if possible before going to court. </t>
  </si>
  <si>
    <t>Involve workers in dispute resolution.</t>
  </si>
  <si>
    <t>Have I kept a record of disputes with my workers?</t>
  </si>
  <si>
    <t>Keep a record of complaints and disputes with workers and the steps taken to resolve them and/or why they were not resolved.</t>
  </si>
  <si>
    <t xml:space="preserve">Have I given fair compensation to workers for loss or damage to their property in connection with the work they perform for me? </t>
  </si>
  <si>
    <t>Provide fair compensation when workers have damage or loss to their property in connection with the work they perform for me.</t>
  </si>
  <si>
    <t>Agree on fair compensation with the workers.</t>
  </si>
  <si>
    <t>In the event of an accident or occupational illness, have I provided monetary and health care to the affected workers as required by law?</t>
  </si>
  <si>
    <t xml:space="preserve">Ensure that all injured workers or workers with occupational disease, receive at least the assistance established by law. </t>
  </si>
  <si>
    <t>PRINCIPLE 3 | Indigenous Peoples’ Rights</t>
  </si>
  <si>
    <t>3.1</t>
  </si>
  <si>
    <t>Do I have an identification of Indigenous Peoples in or around my Management Unit who may be affected by my activities?</t>
  </si>
  <si>
    <t>Identify if there are any Indigenous Peoples located in or around the Management Unit that may be affected by my activities.</t>
  </si>
  <si>
    <t>Does the assessment identify any Indigenous Peoples potentially affected by my activities?</t>
  </si>
  <si>
    <t>Thank you. Continue with question number 69.</t>
  </si>
  <si>
    <t>No action required</t>
  </si>
  <si>
    <t>Have I documented and mapped applicable rights (customary and otherwise) and obligations of Indigenous Peoples?</t>
  </si>
  <si>
    <t>Document/map the presence of Indigenous Peoples, their rights (customary and otherwise) and obligations.</t>
  </si>
  <si>
    <t>Do I involve Indigenous Peoples in a culturally appropriate manner to document and map their applicable rights and obligations?</t>
  </si>
  <si>
    <t xml:space="preserve">Engage Indigenous Peoples in a culturally appropriate manner in identifying their applicable rights and obligations. </t>
  </si>
  <si>
    <t>3.2</t>
  </si>
  <si>
    <t>Have I informed Indigenous Peoples when, where and how they can comment and request modification of management activities to the extent necessary to protect their rights, resources, lands and territories?</t>
  </si>
  <si>
    <t>Inform Indigenous Peoples when, where and how they can comment and request modification of management activities to the extent necessary to protect their rights, resources, lands and territories.</t>
  </si>
  <si>
    <t>Do I have mechanisms in place to ensure that I do not violate the rights of Indigenous Peoples?</t>
  </si>
  <si>
    <t>Implement mechanisms to ensure that Indigenous Peoples' rights are not violated.</t>
  </si>
  <si>
    <t>If I have violated the rights of Indigenous Peoples, have I corrected the situation?</t>
  </si>
  <si>
    <t>Correct the situation in case that Indigenous Peoples' rights have been violated.</t>
  </si>
  <si>
    <t>In case I have violated the rights of Indigenous Peoples, have I corrected the situation?</t>
  </si>
  <si>
    <t>Keep records of changes implemented.</t>
  </si>
  <si>
    <t>Have I obtained free, prior and informed consent, or am I currently seeking such consent from the Indigenous Peoples potentially affected by my activities?</t>
  </si>
  <si>
    <t xml:space="preserve">Implement a process of free, prior and informed consent of Indigenous Peoples potentially affected by my activities. </t>
  </si>
  <si>
    <t xml:space="preserve">If there is still no agreement, is there a free, prior and informed consent process with which the Indigenous Peoples are satisfied? </t>
  </si>
  <si>
    <t>Apply a free, prior and informed consent process that advances in good faith and with which the Indigenous Peoples are satisfied.</t>
  </si>
  <si>
    <t>3.3</t>
  </si>
  <si>
    <t>Do I manage a forest for which I have received delegated control from an Indigenous People?</t>
  </si>
  <si>
    <t>Binding agreement with the Indigenous People that contains the duration, renegotiation provisions, renewal, termination and economic conditions (if applicable).</t>
  </si>
  <si>
    <t>3.4</t>
  </si>
  <si>
    <t>Do I understand and respect the United Nations Declaration on the Rights of Indigenous Peoples (UNDRIP) and the International Labour Organization (ILO) Convention 169 in relation to the rights, customs and culture of Indigenous Peoples?</t>
  </si>
  <si>
    <t>Respect the provisions of the United Nations Declaration on the Rights of Indigenous Peoples (UNDRIP) and Convention 169 of the International Labor Organization (ILO).</t>
  </si>
  <si>
    <t xml:space="preserve">The United Nations Declaration on the Rights of Indigenous Peoples (UNDRIP) and Convention 169 of the International Labor Organization (ILO). </t>
  </si>
  <si>
    <t>3.5</t>
  </si>
  <si>
    <t>With culturally appropriate involvement of Indigenous Peoples, have I identified sites of special importance to them over which they have rights?</t>
  </si>
  <si>
    <t>Identify places important to Indigenous Peoples, with their culturally appropriate involvement.</t>
  </si>
  <si>
    <t>With culturally appropriate involvement of Indigenous Peoples, have I identified sites of special importance to Indigenous Peoples over which they have rights?</t>
  </si>
  <si>
    <t>Document/map sites of importance to Indigenous Peoples.</t>
  </si>
  <si>
    <t>With culturally appropriate involvement of Indigenous Peoples, have I designed and implemented protection measures for the sites previously identified?</t>
  </si>
  <si>
    <t>Implement defined measures to protect sites of importance to Indigenous Peoples, with their culturally appropriate involvement.</t>
  </si>
  <si>
    <t>Keep records of all activities to protect sites of importance to Indigenous Peoples.</t>
  </si>
  <si>
    <t>Do I withhold forest management activities, in case new sites of importance to Indigenous Peoples are discovered, until protection measures are agreed upon?</t>
  </si>
  <si>
    <t>Stop management activities, in the event that new sites of importance to Indigenous Peoples are discovered, until protection measures are agreed.</t>
  </si>
  <si>
    <t>3.6</t>
  </si>
  <si>
    <t>Do I use Indigenous Peoples' traditional knowledge and intellectual property only with their free, prior and informed consent?</t>
  </si>
  <si>
    <t>Conduct a free, prior and informed consent process for the use of Indigenous Peoples' traditional knowledge and intellectual property,</t>
  </si>
  <si>
    <t>Binding written agreement with Indigenous Peoples on the use of their traditional knowledge and intellectual property.</t>
  </si>
  <si>
    <t>Do I compensate Indigenous Peoples for the use of their traditional knowledge and intellectual property?</t>
  </si>
  <si>
    <t>Compensate Indigenous Peoples, as set out in the binding agreement, if their traditional knowledge and intellectual property is to be used.</t>
  </si>
  <si>
    <t>PRINCIPLE 4 | Community Relations</t>
  </si>
  <si>
    <t>4.1</t>
  </si>
  <si>
    <t>Do I have an identification of the Local Communities in or around my Management Unit that may be affected by my activities?</t>
  </si>
  <si>
    <t>Identify the Local Communities located in or around my Management Unit that may be affected by my activities.</t>
  </si>
  <si>
    <t>Does the assessment identify any Local Communities potentially affected by my activities?</t>
  </si>
  <si>
    <t>Sí</t>
  </si>
  <si>
    <t>Have I documented and mapped the applicable rights (customary and otherwise) and obligations of Local Communities?</t>
  </si>
  <si>
    <t>Document/map the presence of Local Communities, and their rights and obligations.</t>
  </si>
  <si>
    <t>Do I involve Local Communities in a culturally appropriate manner to document and map their applicable rights and obligations?</t>
  </si>
  <si>
    <t xml:space="preserve">Engage in a culturally appropriate manner with Local Communities in identifying their applicable rights and obligations. </t>
  </si>
  <si>
    <t>4.2</t>
  </si>
  <si>
    <t>Have I informed Local Communities when, where and how they can comment and request modification of management activities to the extent necessary to protect their rights, resources, lands and territories?</t>
  </si>
  <si>
    <t>Inform Local Communities when, where and how they can comment and request modification of management activities to the extent necessary to protect their rights, resources, lands and territories.</t>
  </si>
  <si>
    <t>Do I have mechanisms in place to ensure that I do not violate the rights of Local Communities?</t>
  </si>
  <si>
    <t>Implement mechanism to ensure that the rights of Local Communities are not violated.</t>
  </si>
  <si>
    <t>If my forest management activities violate the rights of Local Communities, do I stop the management activities and correct the situation?</t>
  </si>
  <si>
    <t xml:space="preserve">Stop activities and correct the situation in case the rights of Local Communities have been violated.
</t>
  </si>
  <si>
    <t>4.X</t>
  </si>
  <si>
    <t>If my forest management activities may affect the rights of Traditional Peoples, have they given their free, prior and informed consent?</t>
  </si>
  <si>
    <t>Apply a free, prior and informed consent process with Traditional Peoples, if my activities may affect them.</t>
  </si>
  <si>
    <t>4.3</t>
  </si>
  <si>
    <t>Do I prefer to use local workers and services?</t>
  </si>
  <si>
    <t xml:space="preserve">Give preference to local employment and services. </t>
  </si>
  <si>
    <t>Include preference for local employment and services in the hiring and employment procedure (if any).</t>
  </si>
  <si>
    <t>4.4</t>
  </si>
  <si>
    <t>Do I identify, with culturally appropriate involvement of Local Communities,  local social and economic development opportunities?</t>
  </si>
  <si>
    <t>Identify with the involvement of Local Communities the opportunities for local social and economic development.</t>
  </si>
  <si>
    <t>Do I participate in social and economic development activities in my community or region?</t>
  </si>
  <si>
    <t>Implement activities that support local social and economic development.</t>
  </si>
  <si>
    <t>Keep records of activities that contribute to local development.</t>
  </si>
  <si>
    <t>4.5</t>
  </si>
  <si>
    <t>Do I identify, with culturally appropriate involvement of Local Communities, if my forest management activities generate significant negative impacts on Local Communities?</t>
  </si>
  <si>
    <t>Identify, with culturally appropriate involvement of Local Communities, whether management activities generate significant negative impacts on Local Communities.</t>
  </si>
  <si>
    <t>Do I have prevention measures in place, developed with culturally appropriate involvement of Local Communities, to prevent significant negative impacts?</t>
  </si>
  <si>
    <t>Identify and implement, with culturally appropriate involvement of Local Communities, preventive measures to avoid negative impacts of management activities.</t>
  </si>
  <si>
    <t>Have I tried to fix the significant negative impacts generated by my activities?</t>
  </si>
  <si>
    <t>Remedy any significant negative impacts, if they have occurred.</t>
  </si>
  <si>
    <t>4.6</t>
  </si>
  <si>
    <t xml:space="preserve">Do I have a procedure to help me address disputes that may arise with Local Communities? </t>
  </si>
  <si>
    <t>Procedure for addressing disputes that may arise with Local Communities.</t>
  </si>
  <si>
    <t>Do I involve Local Communities in a culturally appropriate manner in the development of the procedure?</t>
  </si>
  <si>
    <t>Involve in a culturally appropriate manner Local Communities in the development of the dispute resolution procedure.</t>
  </si>
  <si>
    <t>Have I made the procedure for resolving disputes with Local Communities publicly available?</t>
  </si>
  <si>
    <t>Make the procedure for addressing disputes with Local Communities publicly available.</t>
  </si>
  <si>
    <t>Have disputes related to negative impacts of forest management activities been addressed in a timely manner and resolved or steps taken to resolve them?</t>
  </si>
  <si>
    <t>Resolve disputes following the procedure. Ensure that every effort is made to resolve disputes before they go to legal action.</t>
  </si>
  <si>
    <t>Is there a record of disputes I have been involved in with Local Communities?</t>
  </si>
  <si>
    <t>Keep records of disputes and dispute resolution processes with Local Communities.</t>
  </si>
  <si>
    <t>Do I provide fair compensation to Local Communities as part of dispute resolution, according to legal standards?</t>
  </si>
  <si>
    <t xml:space="preserve">Offer compensation to Local Communities in accordance with legal standards. </t>
  </si>
  <si>
    <t>Do I offer fair compensation to Local Communities as part of dispute resolution, according to legal standards?</t>
  </si>
  <si>
    <t>Agreement on compensation with Local Communities.</t>
  </si>
  <si>
    <t>Do I stop forestry activities if there is a conflict with Local Communities due to negative impacts of management?</t>
  </si>
  <si>
    <t>Stop forestry activities in areas of disputes with Local Communities until they are resolved.</t>
  </si>
  <si>
    <t>4.7</t>
  </si>
  <si>
    <t>With culturally appropriate involvement of Local Communities have I identified sites of special importance to them, over which they have rights?</t>
  </si>
  <si>
    <t>Identify places of special importance to Local Communities, with their culturally appropriate involvement.</t>
  </si>
  <si>
    <t>Document/map sites of importance to Local Communities.</t>
  </si>
  <si>
    <t>With the involvement of Local Communities have I designed and implemented protection measures for the previously identified sites?</t>
  </si>
  <si>
    <t>Design and implement protection measures for places of special importance to Local Communities, with their culturally appropriate involvement.</t>
  </si>
  <si>
    <t xml:space="preserve">Actions </t>
  </si>
  <si>
    <t>Do I stop forest management activities, in case new sites of importance to Local Communities are discovered, until protection measures are agreed upon?</t>
  </si>
  <si>
    <t>Stop management activities, in case new sites of special importance to Local Communities are discovered, until protection measures are agreed upon.</t>
  </si>
  <si>
    <t>4.8</t>
  </si>
  <si>
    <t>Do I use traditional knowledge or intellectual property of Traditional Peoples?</t>
  </si>
  <si>
    <t>Identify traditional knowledge and intellectual property of Traditional Peoples.</t>
  </si>
  <si>
    <t>Binding agreement with communities on use of traditional knowledge and intellectual property.</t>
  </si>
  <si>
    <t xml:space="preserve">Implement a process of free, prior and informed consent to use traditional knowledge or intellectual property. </t>
  </si>
  <si>
    <t>Do I compensate Traditional Peoples for the use of their traditional knowledge and intellectual property?</t>
  </si>
  <si>
    <t>Compensate Traditional Peoples for the use of traditional knowledge as established in the agreement.</t>
  </si>
  <si>
    <t>PRINCIPLE 5 | Benefits from the Forest</t>
  </si>
  <si>
    <t>5.1</t>
  </si>
  <si>
    <t>Have I identified the different products or services that I can grow, harvest and/or sell from my Management Unit?</t>
  </si>
  <si>
    <t>Identify the range of resources and services that can be grown, harvested and/or sold from my Management Unit.</t>
  </si>
  <si>
    <t>Do I take advantage of the various identified resources and services found in my Management Unit, in line with my management objectives?</t>
  </si>
  <si>
    <t>Take advantage of the various identified resources and services found in my Management Unit, consistent with my management objectives.</t>
  </si>
  <si>
    <t>Have I made available to others the use of resources and services present in the Management Unit in line with the management objectives?</t>
  </si>
  <si>
    <t>Make available to others the use of resources or services present in the Management Unit, in line with the management objectives.</t>
  </si>
  <si>
    <t>Do I know/use the FSC Ecosystem Services procedure? Do I make any promotional claims about "ecosystem services"?</t>
  </si>
  <si>
    <t>In case you are not familiar with it, you can be trained on the FSC Ecosystem Services Procedure (FSC-PRO-30-006 V2-0). In case you are applying it, you should comply with its requirements.</t>
  </si>
  <si>
    <t>5.2</t>
  </si>
  <si>
    <t>Do I harvest timber from my Management Unit?</t>
  </si>
  <si>
    <t>Thank you. Continue with question number 104.</t>
  </si>
  <si>
    <t>Have I determined harvesting rates or annual allowable cut of timber?</t>
  </si>
  <si>
    <t xml:space="preserve">Calculations of the annual allowable harvest rate or allowable cut of timber. </t>
  </si>
  <si>
    <t>Do I harvest timber at or below the sustainable harvest level?</t>
  </si>
  <si>
    <t>Harvest timber at or below the sustainable harvest rate.</t>
  </si>
  <si>
    <t>Do I keep a record of the volume of timber I harvest?</t>
  </si>
  <si>
    <t xml:space="preserve">Record the volume of timber harvested. Comparison of what is actually harvested with the calculated sustainable harvest level. </t>
  </si>
  <si>
    <t>Do I harvest non-timber forest products (e.g. latex, nuts, honey etc.) from my Management Unit?</t>
  </si>
  <si>
    <t>Thank you. Continue with question number 108.</t>
  </si>
  <si>
    <t>Have I determined a sustainable harvest rate for the non-timber forest products I harvest?</t>
  </si>
  <si>
    <t xml:space="preserve">Calculations of allowable harvesting level of non-timber forest products. </t>
  </si>
  <si>
    <t>Do I harvest the non-timber forest products at or below that sustainable rate?</t>
  </si>
  <si>
    <t>Harvest non-timber forest products at or below the sustainable rate.</t>
  </si>
  <si>
    <t>Do I keep a record of the volume of non-timber forest products I harvest?</t>
  </si>
  <si>
    <t xml:space="preserve">Keeping records of non-timber forest products harvested. Comparison of actual harvesting with the calculated sustainable harvesting level. </t>
  </si>
  <si>
    <t>5.3</t>
  </si>
  <si>
    <t>Do I keep records of costs related to all activities, including those that contribute to prevent and mitigate or compensate for negative impacts of my activities?</t>
  </si>
  <si>
    <t>Keep records of all costs, including those that contribute to the prevention, mitigation or compensation of the negative impacts of my activities.</t>
  </si>
  <si>
    <t>Do I identify the positive impacts of my forest management activities?</t>
  </si>
  <si>
    <t xml:space="preserve">Identify positive impacts of forest management activities. </t>
  </si>
  <si>
    <t>Include positive impacts of management activities in the Management Plan.</t>
  </si>
  <si>
    <t>5.4</t>
  </si>
  <si>
    <t xml:space="preserve">Do I use goods, services or facilities from third parties or companies? Are they from the neighborhood? </t>
  </si>
  <si>
    <t>yes</t>
  </si>
  <si>
    <t>Preferably use local goods, services or facilities, provided they are available and of reasonable cost. If not, make reasonable efforts to encourage their installation and establishment.</t>
  </si>
  <si>
    <t>5.5</t>
  </si>
  <si>
    <t>Do I know the costs of my forest management activities and the prices of the products I sell? Am I able to calculate the cost/benefit ratio?</t>
  </si>
  <si>
    <t>Budget my activities or list costs of activities and selling prices of products. Perform a profit/cost calculation of the operation.</t>
  </si>
  <si>
    <t>Do I have and implement resources allocated to comply with the management plan and the FSC certification standard?</t>
  </si>
  <si>
    <t>Have and implement resources allocated to comply with the management plan and the FSC certification standard.</t>
  </si>
  <si>
    <t>PRINCIPLE 6 | Environmental Values and Impacts</t>
  </si>
  <si>
    <t>6.1</t>
  </si>
  <si>
    <t>Do I have an assessment that identifies environmental values within my Management Unit or outside of it when they may be affected by my activities?</t>
  </si>
  <si>
    <t>Identify environmental values through experience, direct observations, consultation with experts and involvement with affected and interested actors.</t>
  </si>
  <si>
    <t>Do I have an assessment that identifies environmental values within my Management Unit or outside it when they may be affected by my activities?</t>
  </si>
  <si>
    <t>Identification of environmental values.</t>
  </si>
  <si>
    <t>Environmental Values Document: Include identified environmental values.</t>
  </si>
  <si>
    <t>6.2</t>
  </si>
  <si>
    <t>Before carrying out management activities, do I know the potential impacts they could have on the identified environmental values?</t>
  </si>
  <si>
    <t xml:space="preserve">Identify, prior to activities, current and potential impacts of management activities on environmental values. </t>
  </si>
  <si>
    <t>Environmental Values Document: Include potential impacts on environmental values identified prior to management.</t>
  </si>
  <si>
    <t xml:space="preserve"> Documents</t>
  </si>
  <si>
    <t>6.3</t>
  </si>
  <si>
    <t>Do I carry out activities in a way that prevents and protects environmental values from potential negative impacts?</t>
  </si>
  <si>
    <t>Environmental Values Document: Include activities that prevent and protect environmental values from potential negative impacts.</t>
  </si>
  <si>
    <t>Implement activities in such a way as to prevent and protect environmental values from potential negative impacts.</t>
  </si>
  <si>
    <t>If I have caused an impact, do I change practices and repair or mitigate the damage caused?</t>
  </si>
  <si>
    <t xml:space="preserve">Change practices when they cause negative impacts on environmental values and repair or mitigate the damage caused. </t>
  </si>
  <si>
    <t>6.4</t>
  </si>
  <si>
    <t>In the assessment of environmental values, do I identify any rare, threatened or CITES-listed species and their habitats?</t>
  </si>
  <si>
    <t>Identify rare and endangered and CITES-listed species and their habitats through direct observations and at least consult with public authorities and/or agencies.</t>
  </si>
  <si>
    <t>If rare and threatened species and CITES-listed species and their habitats are identified, do I have measures in place to protect those species and their habitats?</t>
  </si>
  <si>
    <t>Define and implement measures to protect rare and threatened species and their habitats.</t>
  </si>
  <si>
    <t>Protection measures for rare and threatened species and their habitats.</t>
  </si>
  <si>
    <t>Environmental Values Document: Include potential impacts and specific management measures to protect rare and endangered species and their habitats.</t>
  </si>
  <si>
    <t>If rare and endangered species and CITES-listed species and their habitats are identified Do I have measures in place to prevent hunting, fishing, trapping or collecting of those species?</t>
  </si>
  <si>
    <t>Apply procedures to prevent illegal activities including hunting, fishing, capture and collection of rare, threatened and CITES-listed species.</t>
  </si>
  <si>
    <t>6.5</t>
  </si>
  <si>
    <t>Have I identified native ecosystems in my Management Unit?</t>
  </si>
  <si>
    <t>Identify native ecosystems within the Management Unit through direct observations and at least consultation with local authorities and/or public agencies.</t>
  </si>
  <si>
    <t>Environmental Values Document: Include identified native ecosystems (map or sketch).</t>
  </si>
  <si>
    <t>Do I protect native ecosystems in my Management Unit?</t>
  </si>
  <si>
    <t>Protect areas of native ecosystems in my Management Unit.</t>
  </si>
  <si>
    <t>Environmental Values Document: Include measures to protect native ecosystems.</t>
  </si>
  <si>
    <t>Do I contribute to restore and regenerate ecosystems to native conditions?</t>
  </si>
  <si>
    <t>Environmental Values Document: Include measures to restore native ecosystems.</t>
  </si>
  <si>
    <t>Restore areas of native ecosystems in my Management Unit.</t>
  </si>
  <si>
    <t>Do the areas of native ecosystems, together with other conservation components, cover an area equal to or greater than 10% of my Management Unit?</t>
  </si>
  <si>
    <t>The areas of native ecosystems, together with other conservation components, add up to 10% or more of the area of the Management Unit. (If you are part of a forest management group, see the Forest Management Group Standard (FSC-STD-30-005 V2-0).</t>
  </si>
  <si>
    <t>6.6</t>
  </si>
  <si>
    <t>Do I protect the species living in the native ecosystem areas and their habitats in the Management Unit?</t>
  </si>
  <si>
    <t>Identify beforehand species and the characteristics of their habitats in native ecosystems.</t>
  </si>
  <si>
    <t>Define and implement measures to protect and improve or restore species and their habitats in native ecosystems.</t>
  </si>
  <si>
    <t>6.7</t>
  </si>
  <si>
    <t>Do I know the water courses (streams, rivers) and bodies (lagoons, natural lakes) that exist in the Management Unit?</t>
  </si>
  <si>
    <t>Identify the water courses (streams, rivers) and bodies (lagoons, natural lakes) that exist in the Management Unit.</t>
  </si>
  <si>
    <t>Do I protect the quality and quantity of water in the streams and water bodies, as well as the vegetation next to them?</t>
  </si>
  <si>
    <t>Apply measures for the protection and restoration of watercourses and bodies of water, as well as the vegetation adjacent to them.</t>
  </si>
  <si>
    <t>Include in the Management Plan measures for the protection and restoration of watercourses and bodies of water, as well as the vegetation adjacent to them.</t>
  </si>
  <si>
    <t>Do I repair the damage I cause to watercourses, water bodies and adjacent vegetation?</t>
  </si>
  <si>
    <t>Implement necessary measures to repair damage caused to watercourses and bodies of water and the vegetation adjacent to them.</t>
  </si>
  <si>
    <t>6.8</t>
  </si>
  <si>
    <t xml:space="preserve">Do I maintain a mix of species, sizes and ages of trees in the Management Unit, according to the landscape? </t>
  </si>
  <si>
    <t>Include in the Management Plan measures to maintain a mix of species, sizes, ages of trees according to the landscape.</t>
  </si>
  <si>
    <t>Implement measures to maintain a mix of species, sizes, ages of trees according to the landscape.</t>
  </si>
  <si>
    <t>If the mix of species, sizes and ages of trees in the Management Unit has been affected by management activities, do I do anything to restore it?</t>
  </si>
  <si>
    <t>Measures to restore a mix of species, sizes and ages of trees in the Management Unit, if this has been affected by management activities, shall be included in the Management Plan.</t>
  </si>
  <si>
    <t>Restore a mix of species, sizes and ages of trees in the Management Unit, if it has been affected by management activities.</t>
  </si>
  <si>
    <t>6.9/6.10/6.11</t>
  </si>
  <si>
    <t xml:space="preserve">
Does my Management Unit include forest plantations or have other non-forest land uses in areas where there was previously natural forest or High Conservation Value areas?</t>
  </si>
  <si>
    <t xml:space="preserve">FSC generally does not allow conversion of natural forests to plantations or other land uses, however, it accepts minimal conversions of natural forests if: 
a)affected a very limited portion of the Management Unit, and
b) is producing clear, substantial, additional, secure long-term conservation* and social benefits in the
Management Unit, and
c) did not threaten High Conservation Values, nor any sites or resources necessary to maintain or
enhance those High Conservation Values.                                                                     
Please review Principles 6.9; 6.10; 6.11 of the FSC Principles and Criteria (FSC-STD-01-001 V5-3) and the FSC Conversion Policy (FSC-POL-007-011) to evaluate whether, and under what conditions, your Management Unit can be FSC certified.
</t>
  </si>
  <si>
    <t>PRINCIPLE 7 | Management Planning</t>
  </si>
  <si>
    <t>7.1</t>
  </si>
  <si>
    <t>Do I have a Management Plan?</t>
  </si>
  <si>
    <t>Forest Management Plan.</t>
  </si>
  <si>
    <t>Have I included in my Management Plan the vision and values of my Organization?</t>
  </si>
  <si>
    <t>Include my Organization's vision and values in the Management Plan?</t>
  </si>
  <si>
    <t>Have I included in my Management Plan measurable objectives (including social and environmental objectives) that can be monitored over time?</t>
  </si>
  <si>
    <t>Include in the Management Plan measurable objectives (including social and environmental objectives) that can be monitored over time.</t>
  </si>
  <si>
    <t>7.2</t>
  </si>
  <si>
    <t>Have I included in my Management Plan the activities I will undertake to meet the objectives?</t>
  </si>
  <si>
    <t>Include in the Management Plan the activities to be carried out to fulfill the management objectives.</t>
  </si>
  <si>
    <t>Have I included in my Management Plan all the issues set out in the FSC standard in Annex E and F?</t>
  </si>
  <si>
    <t>Include in the Management Plan everything required by Annex E and F of the FSC standard.</t>
  </si>
  <si>
    <t>7.3</t>
  </si>
  <si>
    <t>Do I follow up and supervise the implementation and monitoring of the verifiable goals of the Management Plan?</t>
  </si>
  <si>
    <t>Follow up and supervise the implementation and monitor the verifiable goals of the Management Plan.</t>
  </si>
  <si>
    <t xml:space="preserve"> Actions</t>
  </si>
  <si>
    <t>7.4</t>
  </si>
  <si>
    <t>Do I review and update my Management Plan every 5 years, or when required by legal regulations?</t>
  </si>
  <si>
    <t>Review and update the Management Plan every 5 years, or when required by legal norms.</t>
  </si>
  <si>
    <t>7.5</t>
  </si>
  <si>
    <t>Do I have a summary of the Management Plan that is publicly available?</t>
  </si>
  <si>
    <t xml:space="preserve">Make a summary of the Management Plan publicly available. </t>
  </si>
  <si>
    <t>7.6</t>
  </si>
  <si>
    <t>Are there people affected by or interested in my forest management?</t>
  </si>
  <si>
    <t>Identify and register interested and affected parties.</t>
  </si>
  <si>
    <t xml:space="preserve">If interested people request it, do I inform them about my forest management activities?  </t>
  </si>
  <si>
    <t>Inform interested people about forest management activities.</t>
  </si>
  <si>
    <t>Do I ensure the participation of affected people in the planning and monitoring of forest management activities?</t>
  </si>
  <si>
    <t>Allow affected peoples to participate in the planning and monitoring of forest management activities that affect them.</t>
  </si>
  <si>
    <t>Record meetings with affected and interested parties.</t>
  </si>
  <si>
    <t>PRINCIPLE 8 | Monitoring and Assessment</t>
  </si>
  <si>
    <t>8.1</t>
  </si>
  <si>
    <t>Do I have a Monitoring Plan for the implementation of the Management Plan?</t>
  </si>
  <si>
    <t>Develop a Monitoring Plan for the implementation of the Management Plan.</t>
  </si>
  <si>
    <t>Do I implement the Monitoring Plan?</t>
  </si>
  <si>
    <t xml:space="preserve">Implement the Monitoring Plan </t>
  </si>
  <si>
    <t>8.2</t>
  </si>
  <si>
    <t>Do I monitor the social and environmental impacts of my forest management activities and changes in environmental conditions?</t>
  </si>
  <si>
    <t>Monitor social and environmental impacts resulting from forest management activities and changes in environmental conditions.</t>
  </si>
  <si>
    <t>8.3</t>
  </si>
  <si>
    <t>Do I take the monitoring results into account for the timely adaptation of my Management Plan?</t>
  </si>
  <si>
    <t>Incorporate monitoring results periodically into the Management Plan.</t>
  </si>
  <si>
    <t>8.4</t>
  </si>
  <si>
    <t>Do I have a summary of monitoring results, and is it publicly available?</t>
  </si>
  <si>
    <t xml:space="preserve">Make a summary of monitoring results publicly available. </t>
  </si>
  <si>
    <t>8.5</t>
  </si>
  <si>
    <t>Do I sell any FSC certified forest products?</t>
  </si>
  <si>
    <t>Thank you. Continue with question number 150</t>
  </si>
  <si>
    <t>Do I have and implement a traceability and tracking system for all FSC certified products I sell?</t>
  </si>
  <si>
    <t>Have and implement a traceability and tracking system for all FSC-certified products I sell.</t>
  </si>
  <si>
    <t>Do I have records of all FSC certified products sold in the last 5 years?</t>
  </si>
  <si>
    <t>Keep records of all FSC-certified products sold, including transport documents (shipment documents / waybills), sales invoices, data sheets, with all information required by the FSC standard. Keep records for at least 5 years.</t>
  </si>
  <si>
    <t>PRINCIPLE 9 | High Conservation Values</t>
  </si>
  <si>
    <t>9.1</t>
  </si>
  <si>
    <t>Do I have an assessment that identifies the presence or absence of High Conservation Values in my Management Unit?</t>
  </si>
  <si>
    <t>Assess and record the presence and status of High Conservation Values in the Management Unit.</t>
  </si>
  <si>
    <t>Is the assessment of High Conservation Values based on direct observations, consultations with local, affected and interested stakeholders, and maps or Best Available Information (Annex D and Annex H of the standard)?</t>
  </si>
  <si>
    <t>Consider the following sources for the assessment of High Conservation Values: direct observations, consultations with local, affected and interested stakeholders, maps, or Best Available Information (Annex D and Annex H of the standard).</t>
  </si>
  <si>
    <t>Does the assessment identify High Conservation Values in my Management Unit?</t>
  </si>
  <si>
    <t>If the assessment does not identify High Conservation Values, continue with question number 163.</t>
  </si>
  <si>
    <t>9.2</t>
  </si>
  <si>
    <t>Do I know the threats to the conservation of High Conservation Values and their areas?</t>
  </si>
  <si>
    <t>Identify and record threats to the conservation of High Conservation Values and their areas.</t>
  </si>
  <si>
    <t>Do I have a plan to maintain or enhance the High Conservation Values identified?</t>
  </si>
  <si>
    <t xml:space="preserve">Plan that defines concrete and preventive actions to maintain and enhance High Conservation Values and their areas. </t>
  </si>
  <si>
    <t>Have I asked affected or interested people and subject matter experts for their opinion or input to develop the plan to maintain or enhance the High Conservation Values?</t>
  </si>
  <si>
    <t>Involve affected/stakeholders and subject matter experts in the development of the plan to maintain or enhance High Conservation Values and their areas.</t>
  </si>
  <si>
    <t>Is my Management Unit part of an Intact Forest Landscape?</t>
  </si>
  <si>
    <t>Identify and record whether the Management Unit is part of an Intact Forest Landscape.</t>
  </si>
  <si>
    <t>Do I have protection measures for the core zones and in general for the entire Intact Forest Landscape?</t>
  </si>
  <si>
    <t xml:space="preserve">Define and implement protection measures for the Intact Forest Landscape and limit harvesting activities (see details on Intact Forest Landscape in the FSC standard). </t>
  </si>
  <si>
    <t>9.3</t>
  </si>
  <si>
    <t>Do I implement the concrete actions defined to maintain or improve the High Conservation Values and their areas?</t>
  </si>
  <si>
    <t xml:space="preserve">Implement defined actions to maintain or enhance High Conservation Values and their areas. </t>
  </si>
  <si>
    <t>Have I affected High Conservation Values or their areas with my management activities?</t>
  </si>
  <si>
    <t>Immediately stop the activities, restore the affected and adequate protection measures for High Conservation Values.</t>
  </si>
  <si>
    <t>9.4</t>
  </si>
  <si>
    <t>Do I periodically monitor High Conservation Values and the implementation of the plan to maintain them?</t>
  </si>
  <si>
    <t xml:space="preserve">Monitor High Conservation Values and their areas and the implementation of the plan to maintain them. </t>
  </si>
  <si>
    <t>Do I consult with neighbors, interested or affected parties on monitoring results and adapt strategies if necessary?</t>
  </si>
  <si>
    <t>Take into consideration input from affected and interested neighbors and subject matter experts for the results of the monitoring of High Conservation Values.</t>
  </si>
  <si>
    <t>Do I take the results of monitoring into account in adapting my plan to maintain and enhance High Conservation Values and their areas?</t>
  </si>
  <si>
    <t>Adapt the plan and actions to maintain and enhance High Conservation Values, if necessary.</t>
  </si>
  <si>
    <t>PRINCIPLE 10 | Implementation of Management Activities</t>
  </si>
  <si>
    <t>10.1</t>
  </si>
  <si>
    <t>In my Management Unit is there timely regeneration or reforestation after final harvesting, in a way that protects environmental values?</t>
  </si>
  <si>
    <t xml:space="preserve">Ensure that regeneration or reforestation after final harvesting is carried out in a manner that protects environmental values. </t>
  </si>
  <si>
    <t>Include in the Management Plan the treatments for the harvested areas and the rules for the management of the regeneration in such a way that they protect the environmental values.</t>
  </si>
  <si>
    <t>10.2</t>
  </si>
  <si>
    <t>Do I use exotic tree species in my Management Unit?</t>
  </si>
  <si>
    <t>Justify the choice of species, especially when they are exotic.</t>
  </si>
  <si>
    <t>10.3</t>
  </si>
  <si>
    <t>Do I use exotic tree species with invasive behavior in my Management Unit?</t>
  </si>
  <si>
    <t xml:space="preserve">Avoid propagation outside the planting area, with the implementation of appropriate mitigation measures. </t>
  </si>
  <si>
    <t>Do I participate in programs to control the invasive impacts of exotic species that have not been introduced by me?</t>
  </si>
  <si>
    <t>Be willing to participate in programs to control the invasive impacts of any exotic species not introduced by me, if requested.</t>
  </si>
  <si>
    <t>10.4</t>
  </si>
  <si>
    <t>Do I use genetically modified organisms?</t>
  </si>
  <si>
    <t>Not use genetically modified material - FSC does not allow the use of genetically modified organisms!</t>
  </si>
  <si>
    <t>Include in the Management Plan a statement that no genetically modified organisms are used.</t>
  </si>
  <si>
    <t>10.5</t>
  </si>
  <si>
    <t>Do I use appropriate practices (for the species, vegetation and my management objectives) to manage my Management Unit?</t>
  </si>
  <si>
    <t>Include ecologically appropriate silvicultural treatments in the Management Plan.</t>
  </si>
  <si>
    <t>Implement ecologically sound silvicultural treatments.</t>
  </si>
  <si>
    <t>10.6</t>
  </si>
  <si>
    <t>Do I use fertilizers?</t>
  </si>
  <si>
    <t>Procedure for the use and reduction of fertilizer use and demonstrate that fertilizer use is the only way to achieve forest management objectives.</t>
  </si>
  <si>
    <t>Do I reduce fertilizer use?</t>
  </si>
  <si>
    <t>Demonstrate that I make efforts to reduce fertilizer use.</t>
  </si>
  <si>
    <t>Do I keep a record of fertilizers used?</t>
  </si>
  <si>
    <t>Keep records of fertilizer use that include trade name, active ingredient, application site and total area under application, dose and total quantity used, date of application, and frequency of use.</t>
  </si>
  <si>
    <t>Do I protect environmental values when using fertilizers?</t>
  </si>
  <si>
    <t>Implement measures to prevent damage to environmental values when fertilizers are used.</t>
  </si>
  <si>
    <t>Do I repair or mitigate damage caused by fertilizer use?</t>
  </si>
  <si>
    <t>Repair or mitigate damage to environmental values caused by the use of fertilizers.</t>
  </si>
  <si>
    <t>10.7</t>
  </si>
  <si>
    <t>Do I use pesticides on the Management Unit?</t>
  </si>
  <si>
    <t>Comply with all requirements of the FSC Pesticide Policy (FSC-POL-30-001 V3-0).</t>
  </si>
  <si>
    <t>Do I use pesticides in the Management Unit?</t>
  </si>
  <si>
    <t>Conduct an Environmental and Social Risk Assessment (ESRA).</t>
  </si>
  <si>
    <t xml:space="preserve">Design an integrated pest management system to demonstrate that pesticide use is minimized or reduced. </t>
  </si>
  <si>
    <t xml:space="preserve">Implement the integrated pest management system to demonstrate that pesticide use is minimized or reduced. </t>
  </si>
  <si>
    <t>FSC Pesticide Policy; Pesticide Use Procedure; National legislation related to pesticide use; ILO Guidance.</t>
  </si>
  <si>
    <t>Do I use or store any pesticides that are prohibited by the FSC?</t>
  </si>
  <si>
    <t xml:space="preserve">Do not use and do not store pesticides prohibited by FSC. </t>
  </si>
  <si>
    <t>Do I keep records of all pesticides I use?</t>
  </si>
  <si>
    <t>Keep records of pesticides used, including trade name, active ingredient, amount of active ingredient used, period of use, location and area of use, and reason for use.</t>
  </si>
  <si>
    <t>Do I handle, store, transport and use pesticides safely according to the requirements of the ILO Guide and current legislation, and prevent potential negative environmental impacts?</t>
  </si>
  <si>
    <t>Develop procedures for safe handling, storage, transport and use of pesticides.</t>
  </si>
  <si>
    <t>Implement procedures for safe handling, storage, transport and use of pesticides.</t>
  </si>
  <si>
    <t>Procedures for safe handling, storage, transport and use of pesticides.</t>
  </si>
  <si>
    <t>Do I prevent, mitigate or remediate any negative impacts caused by the use of pesticides?</t>
  </si>
  <si>
    <t>Prevent, mitigate or remediate any negative impacts caused by the use of pesticides.</t>
  </si>
  <si>
    <t>10.8</t>
  </si>
  <si>
    <t>Do I use any biological control agent?</t>
  </si>
  <si>
    <t>Procedure for the use of biological control agents.</t>
  </si>
  <si>
    <t>Do I use any biological control agents?</t>
  </si>
  <si>
    <t>Legislation for the use of biological control agents, national or international protocols.</t>
  </si>
  <si>
    <t>Do I minimize and control the use of biological control agents?</t>
  </si>
  <si>
    <t>Reduce and try to avoid the use of biological control agents.</t>
  </si>
  <si>
    <t xml:space="preserve">When using biological agents, do I implement safe use measures that prevent damage to environmental values? </t>
  </si>
  <si>
    <t>Apply measures for prevention and protection of environmental values when using biological agents.</t>
  </si>
  <si>
    <t>Do I keep records of the use of biological control agents?</t>
  </si>
  <si>
    <t>Keep records of the use of biological control agents, including: type, quantity, period of use, location and reason for use.</t>
  </si>
  <si>
    <t>10.9</t>
  </si>
  <si>
    <t>Do I identify the possible negative impacts caused by natural disasters in the Management Unit and the activities that can mitigate the impacts?</t>
  </si>
  <si>
    <t>Identify potential negative impacts caused by natural disasters in the Management Unit and activities that can mitigate impacts.</t>
  </si>
  <si>
    <t>Natural disasters and measures to prevent and mitigate possible impacts.</t>
  </si>
  <si>
    <t>Do I identify if my management activities can increase or mitigate the severity of natural disasters on my Management Unit?</t>
  </si>
  <si>
    <t>Analyze and review whether management activities may be aggravating or mitigating the negative effects of natural disasters.</t>
  </si>
  <si>
    <t>Do I carry out activities in a way that reduces the risks of natural disasters, including fires, in my Management Unit and in the immediate vicinity?</t>
  </si>
  <si>
    <t xml:space="preserve">Define and implement specific activities and/or measures to mitigate or reduce the risks of natural disasters. </t>
  </si>
  <si>
    <t>10.10</t>
  </si>
  <si>
    <t>Do I protect environmental values if I build, maintain and use infrastructure and roads?</t>
  </si>
  <si>
    <t>Develop and implement measures that guarantee the protection of environmental values when building, maintaining and using infrastructure and roads.</t>
  </si>
  <si>
    <t>10.11</t>
  </si>
  <si>
    <t>Do I protect environmental values, High Conservation Values and remaining standing trees when I cut trees or harvest non-timber forest products?</t>
  </si>
  <si>
    <t>Implement low-impact timber and non-timber forest product harvesting and extraction techniques.</t>
  </si>
  <si>
    <t>Do I protect environmental values, High Conservation Values and remaining standing trees when harvesting trees or non-timber forest products?</t>
  </si>
  <si>
    <t xml:space="preserve">Include low-impact harvesting and extraction practices in the Management Plan. </t>
  </si>
  <si>
    <t>Do I immediately repair and/or mitigate any damage I cause to environmental values?</t>
  </si>
  <si>
    <t>Immediately repair and/or mitigate any damage caused to environmental values.</t>
  </si>
  <si>
    <t>Do I immediately repair and/or mitigate any damage I caused to environmental values?</t>
  </si>
  <si>
    <t xml:space="preserve">I review and adapt the activities in my Management Plan to prevent damage to environmental values. </t>
  </si>
  <si>
    <t>Do I leave dead and decaying material in the forest after harvesting to conserve environmental values?</t>
  </si>
  <si>
    <t>Leave dead and decomposing material in the forest after harvesting activities.</t>
  </si>
  <si>
    <t>10.12</t>
  </si>
  <si>
    <t>Do I clean, collect, transport and dispose of non-forest waste properly?</t>
  </si>
  <si>
    <t>Apply the appropriate waste management protocol.</t>
  </si>
  <si>
    <t xml:space="preserve">Waste management protocol. </t>
  </si>
  <si>
    <t>Waste management protocol, including collection, cleaning, transportation and disposal in an environmentally sound manner, taking into account legislation.</t>
  </si>
  <si>
    <t>QUESTIONNAIRE</t>
  </si>
  <si>
    <r>
      <rPr>
        <b/>
        <sz val="16"/>
        <color theme="1"/>
        <rFont val="Greycliff CF"/>
        <family val="3"/>
      </rPr>
      <t>PRINCIPLE 1: COMPLIANCE WITH LAWS</t>
    </r>
    <r>
      <rPr>
        <sz val="16"/>
        <color theme="1"/>
        <rFont val="Greycliff CF"/>
        <family val="3"/>
      </rPr>
      <t xml:space="preserve">
</t>
    </r>
    <r>
      <rPr>
        <sz val="12"/>
        <color theme="1"/>
        <rFont val="Greycliff CF"/>
        <family val="3"/>
      </rPr>
      <t>The Organization* shall comply with all applicable laws*, regulations and nationally- ratified* international treaties, conventions and agreements.</t>
    </r>
  </si>
  <si>
    <t>CONFORMITY  SELF-CHECK</t>
  </si>
  <si>
    <t>Question number</t>
  </si>
  <si>
    <t>Questions</t>
  </si>
  <si>
    <t>LRC</t>
  </si>
  <si>
    <t>Conformity Level</t>
  </si>
  <si>
    <t>Activities</t>
  </si>
  <si>
    <r>
      <rPr>
        <b/>
        <sz val="16"/>
        <color theme="1"/>
        <rFont val="Greycliff CF"/>
        <family val="3"/>
      </rPr>
      <t>PRINCIPLE 2: WORKERS RIGHTS AND EMPLOYMENT CONDITIONS</t>
    </r>
    <r>
      <rPr>
        <sz val="16"/>
        <color theme="1"/>
        <rFont val="Greycliff CF"/>
        <family val="3"/>
      </rPr>
      <t xml:space="preserve">
</t>
    </r>
    <r>
      <rPr>
        <sz val="12"/>
        <color theme="1"/>
        <rFont val="Greycliff CF"/>
        <family val="3"/>
      </rPr>
      <t>The Organization* shall maintain or enhance the social and economic wellbeing of workers*.</t>
    </r>
  </si>
  <si>
    <t xml:space="preserve">CONFORMITY SELF-CHECK </t>
  </si>
  <si>
    <r>
      <rPr>
        <b/>
        <sz val="16"/>
        <color theme="1"/>
        <rFont val="Greycliff CF"/>
        <family val="3"/>
      </rPr>
      <t>PRINCIPLE 3: INDIGENOUS PEOPLE’ RIGHTS</t>
    </r>
    <r>
      <rPr>
        <sz val="16"/>
        <color theme="1"/>
        <rFont val="Greycliff CF"/>
        <family val="3"/>
      </rPr>
      <t xml:space="preserve">
</t>
    </r>
    <r>
      <rPr>
        <sz val="12"/>
        <color theme="1"/>
        <rFont val="Greycliff CF"/>
        <family val="3"/>
      </rPr>
      <t>The Organization* shall identify and uphold* Indigenous Peoples’* legal and customary rights* of ownership, use and management of land, territories and resources affected by management
activities.</t>
    </r>
  </si>
  <si>
    <r>
      <rPr>
        <b/>
        <sz val="16"/>
        <color theme="1"/>
        <rFont val="Greycliff CF"/>
        <family val="3"/>
      </rPr>
      <t>PRINCIPLE 4: COMMUNITY RELATIONS</t>
    </r>
    <r>
      <rPr>
        <sz val="16"/>
        <color theme="1"/>
        <rFont val="Greycliff CF"/>
        <family val="3"/>
      </rPr>
      <t xml:space="preserve">
</t>
    </r>
    <r>
      <rPr>
        <sz val="12"/>
        <color theme="1"/>
        <rFont val="Greycliff CF"/>
        <family val="3"/>
      </rPr>
      <t>The Organization * shall contribute to maintaining or enhancing the social and economic wellbeing of local communities*.</t>
    </r>
  </si>
  <si>
    <r>
      <rPr>
        <b/>
        <sz val="16"/>
        <color theme="1"/>
        <rFont val="Greycliff CF"/>
        <family val="3"/>
      </rPr>
      <t>PRINCIPLE 5: BENEFITS FROM THE FOREST</t>
    </r>
    <r>
      <rPr>
        <sz val="16"/>
        <color theme="1"/>
        <rFont val="Greycliff CF"/>
        <family val="3"/>
      </rPr>
      <t xml:space="preserve">
</t>
    </r>
    <r>
      <rPr>
        <sz val="12"/>
        <color theme="1"/>
        <rFont val="Greycliff CF"/>
        <family val="3"/>
      </rPr>
      <t>The Organization* shall efficiently manage the range of multiple products and services of the Management Unit* to maintain or enhance long term economic viability* and the range of environmental and social benefits.</t>
    </r>
  </si>
  <si>
    <t>CONFORMITY SELF-CHECK</t>
  </si>
  <si>
    <r>
      <rPr>
        <b/>
        <sz val="16"/>
        <color theme="1"/>
        <rFont val="Greycliff CF"/>
        <family val="3"/>
      </rPr>
      <t>PRINCIPLE 6: ENVIRONMENTAL VALUES AND IMPACTS</t>
    </r>
    <r>
      <rPr>
        <sz val="16"/>
        <color theme="1"/>
        <rFont val="Greycliff CF"/>
        <family val="3"/>
      </rPr>
      <t xml:space="preserve">
</t>
    </r>
    <r>
      <rPr>
        <sz val="12"/>
        <color theme="1"/>
        <rFont val="Greycliff CF"/>
        <family val="3"/>
      </rPr>
      <t>The Organization* shall maintain, conserve and/or restore ecosystem services* and environmental values* of the Management Unit*, and shall avoid, repair or mitigate negative environmental impacts.</t>
    </r>
  </si>
  <si>
    <r>
      <rPr>
        <b/>
        <sz val="16"/>
        <color theme="1"/>
        <rFont val="Greycliff CF"/>
        <family val="3"/>
      </rPr>
      <t>PRINCIPLE 7: MANAGEMENT PLANNING</t>
    </r>
    <r>
      <rPr>
        <sz val="16"/>
        <color theme="1"/>
        <rFont val="Greycliff CF"/>
        <family val="3"/>
      </rPr>
      <t xml:space="preserve">
</t>
    </r>
    <r>
      <rPr>
        <sz val="12"/>
        <color theme="1"/>
        <rFont val="Greycliff CF"/>
        <family val="3"/>
      </rPr>
      <t>The Organization* shall have a management plan* consistent with its policies and objectives* and proportionate to scale, intensity and risks* of its management activities. The management plan shall be implemented and kept up to date based on monitoring information in order to promote adaptive management*. The associated planning and procedural documentation shall be sufficient to guide staff, inform affected stakeholders* and interested stakeholders* and to justify management decisions.</t>
    </r>
  </si>
  <si>
    <r>
      <rPr>
        <b/>
        <sz val="16"/>
        <color theme="1"/>
        <rFont val="Greycliff CF"/>
        <family val="3"/>
      </rPr>
      <t>PRINCIPLE 8: MONITORING AND ASSESSMENT</t>
    </r>
    <r>
      <rPr>
        <sz val="16"/>
        <color theme="1"/>
        <rFont val="Greycliff CF"/>
        <family val="3"/>
      </rPr>
      <t xml:space="preserve">
</t>
    </r>
    <r>
      <rPr>
        <sz val="12"/>
        <color theme="1"/>
        <rFont val="Greycliff CF"/>
        <family val="3"/>
      </rPr>
      <t>The Organization* shall demonstrate that, progress towards achieving the management objectives*, the impacts of management activities and the condition of the Management Unit*, are monitored and evaluated proportionate to the scale, intensity and risk* of management activities, in order to implement adaptive management*.</t>
    </r>
  </si>
  <si>
    <r>
      <rPr>
        <b/>
        <sz val="16"/>
        <color theme="1"/>
        <rFont val="Greycliff CF"/>
        <family val="3"/>
      </rPr>
      <t>PRINCIPLE 9: HIGH CONSERVATION VALUES</t>
    </r>
    <r>
      <rPr>
        <sz val="16"/>
        <color theme="1"/>
        <rFont val="Greycliff CF"/>
        <family val="3"/>
      </rPr>
      <t xml:space="preserve">
</t>
    </r>
    <r>
      <rPr>
        <sz val="12"/>
        <color theme="1"/>
        <rFont val="Greycliff CF"/>
        <family val="3"/>
      </rPr>
      <t>The Organization* shall maintain and/or enhance the High Conservation Values* in the Management Unit* through applying the precautionary approach*.</t>
    </r>
  </si>
  <si>
    <t xml:space="preserve"> CONFORMITY SELF-CHECK </t>
  </si>
  <si>
    <r>
      <rPr>
        <b/>
        <sz val="16"/>
        <color theme="1"/>
        <rFont val="Greycliff CF"/>
        <family val="3"/>
      </rPr>
      <t>PRINCIPLE 10: IMPLEMENTATION OF MANAGEMENT ACTIVITIES</t>
    </r>
    <r>
      <rPr>
        <sz val="16"/>
        <color theme="1"/>
        <rFont val="Greycliff CF"/>
        <family val="3"/>
      </rPr>
      <t xml:space="preserve">
</t>
    </r>
    <r>
      <rPr>
        <sz val="12"/>
        <color theme="1"/>
        <rFont val="Greycliff CF"/>
        <family val="3"/>
      </rPr>
      <t>Management activities conducted by or for The Organization* for the Management Unit* shall be selected and implemented consistent with The Organization’s economic, environmental and social policies and objectives* and in compliance with the Principles* and Criteria* collectively.</t>
    </r>
  </si>
  <si>
    <r>
      <rPr>
        <b/>
        <sz val="16"/>
        <color theme="1"/>
        <rFont val="Greycliff CF"/>
        <family val="3"/>
      </rPr>
      <t>PRINCIPIO 1: CUMPLIMIENTO DE LAS LEYES</t>
    </r>
    <r>
      <rPr>
        <sz val="16"/>
        <color theme="1"/>
        <rFont val="Greycliff CF"/>
        <family val="3"/>
      </rPr>
      <t xml:space="preserve">
</t>
    </r>
    <r>
      <rPr>
        <sz val="12"/>
        <color theme="1"/>
        <rFont val="Greycliff CF"/>
        <family val="3"/>
      </rPr>
      <t>La Organización* deberá cumplir todas las leyes*, reglamentos y tratados internacionales ratificados* en el ámbito nacional, así como las convenciones y los acuerdos, que sean aplicables.</t>
    </r>
  </si>
  <si>
    <t xml:space="preserve">CONFORMITY SELF-CHECK  </t>
  </si>
  <si>
    <t>Principle</t>
  </si>
  <si>
    <t>Answers</t>
  </si>
  <si>
    <t>Type of action</t>
  </si>
  <si>
    <t>Date</t>
  </si>
  <si>
    <t>Responsable</t>
  </si>
  <si>
    <t>Observations</t>
  </si>
  <si>
    <t>FSC Principles &amp; Criteria Version 5-3</t>
  </si>
  <si>
    <t>FSC PRINCIPLES</t>
  </si>
  <si>
    <t>No.</t>
  </si>
  <si>
    <t>Indicators</t>
  </si>
  <si>
    <r>
      <rPr>
        <b/>
        <sz val="14"/>
        <color rgb="FF285C4D"/>
        <rFont val="Greycliff CF"/>
        <family val="3"/>
      </rPr>
      <t>Principle 1</t>
    </r>
    <r>
      <rPr>
        <b/>
        <sz val="11"/>
        <color theme="1"/>
        <rFont val="Greycliff CF"/>
        <family val="3"/>
      </rPr>
      <t xml:space="preserve">
</t>
    </r>
    <r>
      <rPr>
        <b/>
        <sz val="12"/>
        <color theme="1"/>
        <rFont val="Greycliff CF"/>
        <family val="3"/>
      </rPr>
      <t>Compliance with Laws</t>
    </r>
    <r>
      <rPr>
        <b/>
        <sz val="11"/>
        <color theme="1"/>
        <rFont val="Greycliff CF"/>
        <family val="3"/>
      </rPr>
      <t xml:space="preserve">
</t>
    </r>
    <r>
      <rPr>
        <sz val="11"/>
        <color theme="1"/>
        <rFont val="Greycliff CF"/>
        <family val="3"/>
      </rPr>
      <t>The Organization* shall comply with all applicable laws*, regulations and nationally- ratified* international treaties, conventions and agreements.</t>
    </r>
  </si>
  <si>
    <t>The Organization* shall be a legally defined entity with clear, documented and unchallenged legal registration*, with written authorization from the legally competent* authority for specific activities.</t>
  </si>
  <si>
    <t>The Organization* shall demonstrate that the legal status* of the Management Unit*, including tenure* and use rights*, and its boundaries, are clearly defined.</t>
  </si>
  <si>
    <t>The Organization* shall have legal* rights to operate in the Management Unit*, which fit the legal
status* of The Organization and of the Management Unit, and shall comply with the associated legal obligations in applicable national and local laws* and regulations and administrative requirements.
The legal rights shall provide for harvest of products and/or supply of ecosystem services* from within the Management Unit. The Organization shall pay the legally prescribed charges associated with such rights and obligations.</t>
  </si>
  <si>
    <t>The Organization* shall develop and implement measures, and/or shall engage with regulatory agencies, to systematically protect the Management Unit* from unauthorized or illegal resource use, settlement and other illegal activities.</t>
  </si>
  <si>
    <t>The Organization* shall comply with the applicable national laws*, local laws*, ratified* international conventions and obligatory codes of practice*, relating to the transportation and trade of forest products within and from the Management Unit*, and/or up to the point of first sale.</t>
  </si>
  <si>
    <t>The Organization* shall identify, prevent and resolve disputes over issues of statutory or customary law*, which can be settled out of court in a timely manner, through engagement* with affected stakeholders*.</t>
  </si>
  <si>
    <t>The Organization* shall publicize a commitment not to offer or receive bribes in money or any other form of corruption, and shall comply with anti-corruption legislation where this exists. In the absence of anti-corruption legislation, The Organization shall implement other anti-corruption measures proportionate to the scale* and intensity* of management activities and the risk* of corruption.</t>
  </si>
  <si>
    <t>The Organization* shall demonstrate a long-term commitment to adhere to the FSC Principles* and Criteria* in the Management Unit*, and to related FSC Policies and Standards. A statement of this commitment shall be contained in a publicly available* document made freely available.</t>
  </si>
  <si>
    <r>
      <rPr>
        <b/>
        <sz val="14"/>
        <color rgb="FF285C4D"/>
        <rFont val="Greycliff CF"/>
        <family val="3"/>
      </rPr>
      <t>Principle 2</t>
    </r>
    <r>
      <rPr>
        <b/>
        <sz val="11"/>
        <color theme="1"/>
        <rFont val="Greycliff CF"/>
        <family val="3"/>
      </rPr>
      <t xml:space="preserve">
</t>
    </r>
    <r>
      <rPr>
        <b/>
        <sz val="12"/>
        <color theme="1"/>
        <rFont val="Greycliff CF"/>
        <family val="3"/>
      </rPr>
      <t>Workers Rights and Employment Conditions</t>
    </r>
    <r>
      <rPr>
        <b/>
        <sz val="11"/>
        <color theme="1"/>
        <rFont val="Greycliff CF"/>
        <family val="3"/>
      </rPr>
      <t xml:space="preserve">
</t>
    </r>
    <r>
      <rPr>
        <sz val="11"/>
        <color theme="1"/>
        <rFont val="Greycliff CF"/>
        <family val="3"/>
      </rPr>
      <t>The Organization* shall maintain or enhance the social and economic wellbeing of workers*.</t>
    </r>
  </si>
  <si>
    <t>The Organization* shall uphold* the principles and rights at work as defined in the ILO Declaration on Fundamental Principles and Rights at Work (1998) based on the eight ILO Core Labour Conventions.</t>
  </si>
  <si>
    <t>The Organization* shall promote gender equality* in employment practices, training opportunities, awarding of contracts, processes of engagement* and management activities.</t>
  </si>
  <si>
    <t>The Organization* shall implement health and safety practices to protect workers* from occupational safety and health hazards. These practices shall, proportionate to scale, intensity and risk* of management activities, meet or exceed the recommendations of the ILO Code of Practice on Safety and Health in Forestry Work.</t>
  </si>
  <si>
    <t>The Organization* shall pay wages that meet or exceed minimum forest industry standards or other recognized forest industry wage agreements or living wages*, where these are higher than the legal minimum wages. When none of these exist, The Organization shall through engagement* with workers* develop mechanisms for determining living wages.</t>
  </si>
  <si>
    <t>The Organization* shall demonstrate that workers* have job-specific training and supervision to safely and effectively implement the management plan* and all management activities.</t>
  </si>
  <si>
    <t>The Organization* through engagement* with workers* shall have mechanisms for resolving grievances and for providing fair compensation to workers for loss or damage to property, occupational diseases*, or occupational injuries* sustained while working for The Organization.</t>
  </si>
  <si>
    <r>
      <rPr>
        <b/>
        <sz val="14"/>
        <color rgb="FF285C4D"/>
        <rFont val="Greycliff CF"/>
        <family val="3"/>
      </rPr>
      <t>Principle 3</t>
    </r>
    <r>
      <rPr>
        <b/>
        <sz val="11"/>
        <color theme="1"/>
        <rFont val="Greycliff CF"/>
        <family val="3"/>
      </rPr>
      <t xml:space="preserve">
</t>
    </r>
    <r>
      <rPr>
        <b/>
        <sz val="12"/>
        <color theme="1"/>
        <rFont val="Greycliff CF"/>
        <family val="3"/>
      </rPr>
      <t xml:space="preserve">Indigenous Peoples’ Rights
</t>
    </r>
    <r>
      <rPr>
        <b/>
        <sz val="11"/>
        <color theme="1"/>
        <rFont val="Greycliff CF"/>
        <family val="3"/>
      </rPr>
      <t xml:space="preserve">
</t>
    </r>
    <r>
      <rPr>
        <sz val="11"/>
        <color theme="1"/>
        <rFont val="Greycliff CF"/>
        <family val="3"/>
      </rPr>
      <t>The Organization* shall identify and uphold* Indigenous Peoples’* legal and customary rights* of ownership, use and management of land, territories and resources affected by management activities.</t>
    </r>
  </si>
  <si>
    <t>The Organization* shall identify the Indigenous Peoples* that exist within the Management Unit* or are affected by management activities. The Organization shall then, through engagement* with these Indigenous Peoples, identify their rights of tenure*, their rights of access to and use of forest resources and ecosystem services*, their customary rights* and legal rights and obligations, that apply within the Management Unit. The Organization shall also identify areas where these rights are contested.</t>
  </si>
  <si>
    <t>The Organization* shall recognize and uphold* the legal and customary rights* of Indigenous Peoples* to maintain control over management activities within or related to the Management Unit* to the extent necessary to protect their rights, resources and lands and territories. Delegation by Indigenous Peoples of control over management activities to third parties requires Free, Prior and Informed Consent*.</t>
  </si>
  <si>
    <t>In the event of delegation of control over management activities, a binding agreement between The Organization* and the Indigenous Peoples* shall be concluded through Free, Prior and Informed Consent*. The agreement shall define its duration, provisions for renegotiation, renewal, termination, economic conditions and other terms and conditions. The agreement shall make provision for monitoring by Indigenous Peoples of The Organization’s compliance with its terms and conditions.</t>
  </si>
  <si>
    <t>The Organization* shall recognize and uphold* the rights, customs and culture of Indigenous Peoples* as defined in the United Nations Declaration on the Rights of Indigenous Peoples (2007) and ILO Convention 169 (1989).</t>
  </si>
  <si>
    <t>The Organization*, through engagement* with Indigenous Peoples*, shall identify sites which are of special cultural, ecological, economic, religious or spiritual significance and for which these Indigenous Peoples hold legal or customary rights*. These sites shall be recognized by The Organization and their management, and/or protection shall be agreed through engagement with these Indigenous Peoples.</t>
  </si>
  <si>
    <t>The Organization* shall uphold* the right of Indigenous Peoples* to protect and utilize their traditional knowledge and shall compensate Indigenous Peoples for the utilization of such knowledge and their intellectual property*. A binding agreement as per Criterion 3.3 shall be concluded between The Organization and the Indigenous Peoples for such utilization through Free, Prior and Informed Consent* before utilization takes place and shall be consistent with the protection of intellectual property rights.</t>
  </si>
  <si>
    <r>
      <rPr>
        <b/>
        <sz val="14"/>
        <color rgb="FF285C4D"/>
        <rFont val="Greycliff CF"/>
        <family val="3"/>
      </rPr>
      <t>Principle 4</t>
    </r>
    <r>
      <rPr>
        <b/>
        <sz val="11"/>
        <color theme="1"/>
        <rFont val="Greycliff CF"/>
        <family val="3"/>
      </rPr>
      <t xml:space="preserve">
</t>
    </r>
    <r>
      <rPr>
        <b/>
        <sz val="12"/>
        <color theme="1"/>
        <rFont val="Greycliff CF"/>
        <family val="3"/>
      </rPr>
      <t>Community Relations</t>
    </r>
    <r>
      <rPr>
        <b/>
        <sz val="11"/>
        <color theme="1"/>
        <rFont val="Greycliff CF"/>
        <family val="3"/>
      </rPr>
      <t xml:space="preserve">
</t>
    </r>
    <r>
      <rPr>
        <sz val="11"/>
        <color theme="1"/>
        <rFont val="Greycliff CF"/>
        <family val="3"/>
      </rPr>
      <t>The Organization * shall contribute to maintaining or enhancing the social and economic wellbeing of local communities*.</t>
    </r>
  </si>
  <si>
    <t>The Organization* shall identify the local communities* that exist within the Management Unit* and those that are affected by management activities. The Organization shall then, through engagement* with these local communities*, identify their rights of tenure*, their rights of access to and use of forest resources and ecosystem services*, their customary rights* and legal rights and obligations, that apply within the Management Unit.</t>
  </si>
  <si>
    <t>The Organization* shall recognize and uphold* the legal and customary rights* of local communities* to maintain control over management activities within or related to the Management Unit* to the extent necessary to protect their rights, resources, lands and territories. Delegation by traditional peoples* of control over management activities to third parties requires Free, Prior and Informed Consent*.</t>
  </si>
  <si>
    <t>In the event of delegation of control over management activities, a binding agreement between The Organization* and the traditional peoples* shall be concluded through Free, Prior and Informed Consent*. The agreement shall define its duration, provisions for renegotiation, renewal, termination, economic conditions and other terms and conditions. The agreement shall make provision for monitoring by traditional peoples of The Organization’s compliance with its terms and conditions.</t>
  </si>
  <si>
    <t>The Organization* shall provide reasonable* opportunities for employment, training and other services to local communities*, contractors and suppliers proportionate to scale and intensity of its management activities.</t>
  </si>
  <si>
    <t>The Organization* shall implement additional activities, through engagement* with local communities*, that contribute to their social and economic development, proportionate to the scale, intensity and socio-economic impact of its management activities.</t>
  </si>
  <si>
    <t>The Organization*, through engagement* with local communities*, shall take action to identify, avoid and mitigate significant negative social, environmental and economic impacts of its management activities on affected communities. The action taken shall be proportionate to the scale, intensity and risk* of those activities and negative impacts.</t>
  </si>
  <si>
    <t>The Organization*, through engagement* with local communities*, shall have mechanisms for resolving grievances and providing fair compensation to local communities and individuals with regard to the impacts of management activities of The Organization.</t>
  </si>
  <si>
    <t>The Organization*, through engagement* with local communities*, shall identify sites which are of special cultural, ecological, economic, religious or spiritual significance, and for which these local communities hold legal or customary rights*. These sites shall be recognized by The Organization, and their management and/or protection shall be agreed through engagement with these local communities.</t>
  </si>
  <si>
    <t>The Organization* shall uphold* the right of traditional peoples* to protect and utilize their traditional knowledge and shall compensate them for the utilization of such knowledge and their intellectual property. A binding agreement as per Criterion 3.3 shall be concluded between The Organization and the traditional peoples for such utilization through Free, Prior and Informed Consent* before utilization takes place, and shall be consistent with the protection of intellectual property rights.</t>
  </si>
  <si>
    <r>
      <rPr>
        <b/>
        <sz val="14"/>
        <color rgb="FF285C4D"/>
        <rFont val="Greycliff CF"/>
        <family val="3"/>
      </rPr>
      <t>Principle 5</t>
    </r>
    <r>
      <rPr>
        <b/>
        <sz val="11"/>
        <color theme="1"/>
        <rFont val="Greycliff CF"/>
        <family val="3"/>
      </rPr>
      <t xml:space="preserve">
</t>
    </r>
    <r>
      <rPr>
        <b/>
        <sz val="12"/>
        <color theme="1"/>
        <rFont val="Greycliff CF"/>
        <family val="3"/>
      </rPr>
      <t>Benefits from the Forest</t>
    </r>
    <r>
      <rPr>
        <b/>
        <sz val="11"/>
        <color theme="1"/>
        <rFont val="Greycliff CF"/>
        <family val="3"/>
      </rPr>
      <t xml:space="preserve">
</t>
    </r>
    <r>
      <rPr>
        <sz val="11"/>
        <color theme="1"/>
        <rFont val="Greycliff CF"/>
        <family val="3"/>
      </rPr>
      <t>The Organization* shall efficiently manage the range of multiple products and services of the Management Unit* to maintain or enhance long term economic viability* and the range of environmental and social benefits.</t>
    </r>
  </si>
  <si>
    <t>The Organization* shall identify, produce, or enable the production of, diversified benefits and/or products, based on the range of resources and ecosystem services* existing in the Management Unit* in order to strengthen and diversify the local economy proportionate to the scale* and intensity* of management activities.</t>
  </si>
  <si>
    <t>The Organization* shall normally harvest products and services from the Management Unit* at or below a level which can be permanently sustained.</t>
  </si>
  <si>
    <t>The Organization* shall demonstrate that the positive and negative externalities* of operation are included in the management plan*.</t>
  </si>
  <si>
    <t>The Organization* shall use local processing, local services, and local value adding to meet the requirements of The Organization where these are available, proportionate to scale, intensity and risk*. If these are not locally available, The Organization shall make reasonable* attempts to help establish these services.</t>
  </si>
  <si>
    <t>The Organization* shall demonstrate through its planning and expenditures proportionate to scale, intensity and risk*, its commitment to long-term economic viability*.</t>
  </si>
  <si>
    <r>
      <rPr>
        <b/>
        <sz val="14"/>
        <color rgb="FF285C4D"/>
        <rFont val="Greycliff CF"/>
        <family val="3"/>
      </rPr>
      <t>Principle 6</t>
    </r>
    <r>
      <rPr>
        <b/>
        <sz val="11"/>
        <color theme="1"/>
        <rFont val="Greycliff CF"/>
        <family val="3"/>
      </rPr>
      <t xml:space="preserve">
</t>
    </r>
    <r>
      <rPr>
        <b/>
        <sz val="12"/>
        <color theme="1"/>
        <rFont val="Greycliff CF"/>
        <family val="3"/>
      </rPr>
      <t>Environmental Values and Impacts</t>
    </r>
    <r>
      <rPr>
        <b/>
        <sz val="11"/>
        <color theme="1"/>
        <rFont val="Greycliff CF"/>
        <family val="3"/>
      </rPr>
      <t xml:space="preserve">
</t>
    </r>
    <r>
      <rPr>
        <sz val="11"/>
        <color theme="1"/>
        <rFont val="Greycliff CF"/>
        <family val="3"/>
      </rPr>
      <t>The Organization* shall maintain, conserve and/or restore ecosystem services* and environmental values* of the Management Unit*, and shall avoid, repair or mitigate negative environmental impacts.</t>
    </r>
  </si>
  <si>
    <t>The Organization* shall assess environmental values* in the Management Unit* and those values
outside the Management Unit potentially affected by management activities. This assessment shall be undertaken with a level of detail, scale and frequency that is proportionate to the scale, intensity and risk* of management activities, and is sufficient for the purpose of deciding the necessary conservation measures, and for detecting and monitoring possible negative impacts of those activities.</t>
  </si>
  <si>
    <t>Prior to the start of site-disturbing activities, The Organization* shall identify and assess the scale, intensity and risk* of potential impacts of management activities on the identified environmental values*.</t>
  </si>
  <si>
    <t>The Organization* shall identify and implement effective actions to prevent negative impacts of management activities on the environmental values*, and to mitigate and repair those that occur, proportionate to the scale, intensity and risk* of these impacts.</t>
  </si>
  <si>
    <t>The Organization* shall protect rare species* and threatened species* and their habitats* in the
Management Unit* through conservation zones*, protection areas*, connectivity* and/or (where
necessary) other direct measures for their survival and viability. These measures shall be
proportionate to the scale, intensity and risk* of management activities and to the conservation status and ecological requirements of the rare and threatened species. The Organization shall take into account the geographic range and ecological requirements of rare and threatened species beyond the boundary of the Management Unit, when determining the measures to be taken inside the Management Unit.</t>
  </si>
  <si>
    <t>The Organization* shall identify and protect representative sample areas of native ecosystems
and/or restore them to more natural conditions. Where representative sample areas do not exist or are insufficient, The Organization shall restore a proportion of the Management Unit* to more natural conditions. The size of the areas and the measures taken for their protection or restoration, including within plantations, shall be proportionate to the conservation status and value of the ecosystems at the landscape level, and the scale, intensity and risk* of management activities.</t>
  </si>
  <si>
    <t>The Organization* shall effectively maintain the continued existence of naturally occurring native species and genotypes, and prevent losses of biological diversity*, especially through habitat management in the Management Unit*. The Organization shall demonstrate that effective measures are in place to manage and control hunting, fishing, trapping and collecting.</t>
  </si>
  <si>
    <t>The Organization* shall protect or restore natural water courses, water bodies, riparian zones and their connectivity. The Organization shall avoid negative impacts on water quality and quantity and mitigate and remedy those that occur.</t>
  </si>
  <si>
    <t>The Organization* shall manage the landscape* in the Management Unit* to maintain and/or restore a varying mosaic of species, sizes, ages, spatial scales and regeneration cycles appropriate for the landscape values* in that region, and for enhancing environmental and economic resilience*.</t>
  </si>
  <si>
    <t>6.9</t>
  </si>
  <si>
    <t>The Organization* shall not convert natural forest* or High Conservation Value* areas to plantations* or to non-forest land use, nor transform plantations on sites directly converted from natural forest to non-forest land use, except when the conversion:
a) affects a very limited portion* of the Management Unit*, and
b) will produce clear, substantial, additional, secure long-term conservation and social benefits in the Management Unit, and
c) does not damage or threaten High Conservation Values, nor any sites or resources necessary to maintain or enhance those High Conservation Values.</t>
  </si>
  <si>
    <t>6.10</t>
  </si>
  <si>
    <t>Management Units* containing plantations* that were established on areas converted from natural forest* between 1 December 1994 and 31 December 2020 shall not qualify for certification, except where:
a) the conversion affected a very limited portion* of the Management Unit and is producing clear, substantial, additional, secure long term conservation* benefits in the Management Unit, or
b) The Organization* which was directly or indirectly involved in the conversion demonstrates restitution of all social harms and proportionate remedy of environmental harms as specified in the applicable FSC Remedy Framework, or
c) The Organization which was not involved in conversion but has acquired Management Units where conversion has taken place demonstrates restitution of priority social harms and partial remedy of environmental harms as specified in the applicable FSC Remedy Framework.</t>
  </si>
  <si>
    <t>6.11</t>
  </si>
  <si>
    <t>Management Units* shall not qualify for certification if they contain natural forests* or High Conservation Value* areas converted after 31 December 2020, except where the conversion:
a) affected a very limited portion* of the Management Unit, and
b) is producing clear, substantial, additional, secure long-term conservation* and social benefits in the Management Unit, and
c) did not threaten High Conservation Values, nor any sites or resources necessary to maintain or enhance those High Conservation Values.</t>
  </si>
  <si>
    <r>
      <rPr>
        <b/>
        <sz val="14"/>
        <color rgb="FF285C4D"/>
        <rFont val="Greycliff CF"/>
        <family val="3"/>
      </rPr>
      <t>Principle 7</t>
    </r>
    <r>
      <rPr>
        <b/>
        <sz val="11"/>
        <color theme="1"/>
        <rFont val="Greycliff CF"/>
        <family val="3"/>
      </rPr>
      <t xml:space="preserve">
</t>
    </r>
    <r>
      <rPr>
        <b/>
        <sz val="12"/>
        <color theme="1"/>
        <rFont val="Greycliff CF"/>
        <family val="3"/>
      </rPr>
      <t>Management Planning</t>
    </r>
    <r>
      <rPr>
        <b/>
        <sz val="11"/>
        <color theme="1"/>
        <rFont val="Greycliff CF"/>
        <family val="3"/>
      </rPr>
      <t xml:space="preserve">
</t>
    </r>
    <r>
      <rPr>
        <sz val="11"/>
        <color theme="1"/>
        <rFont val="Greycliff CF"/>
        <family val="3"/>
      </rPr>
      <t xml:space="preserve">
The Organization* shall have a management plan* consistent with its policies and objectives* and proportionate to scale, intensity and risks* of its management activities. The management plan shall be implemented and kept up to date based on monitoring information in order to promote adaptive management*. The associated planning and procedural documentation shall be sufficient to guide staff, inform affected stakeholders* and interested stakeholders* and to justify management decisions.</t>
    </r>
  </si>
  <si>
    <t>The Organization* shall, proportionate to scale, intensity and risk* of its management activities, set policies (visions and values) and objectives* for management, which are environmentally sound, socially beneficial and economically viable. Summaries of these policies and objectives shall be incorporated into the management plan*, and publicized.</t>
  </si>
  <si>
    <t>The Organization* shall have and implement a management plan* for the Management Unit* which
is fully consistent with the policies and objectives* as established according to Criterion 7.1. The management plan shall describe the natural resources that exist in the Management Unit and explain how the plan will meet the FSC certification requirements. The management plan shall cover forest management planning and social management planning proportionate to scale, intensity and risk* of the planned activities.</t>
  </si>
  <si>
    <t>The management plan* shall include verifiable targets by which progress towards each of the prescribed management objectives* can be assessed.</t>
  </si>
  <si>
    <t>The Organization* shall update and revise periodically the management planning and procedural documentation to incorporate the results of monitoring and evaluation, stakeholder engagement* or new scientific and technical information, as well as to respond to changing environmental, social and economic circumstances.</t>
  </si>
  <si>
    <t>The Organization* shall make publicly available* a summary of the management plan* free of charge.
Excluding confidential information, other relevant components of the management plan shall be made available to affected stakeholders* on request, and at cost of reproduction and handling.</t>
  </si>
  <si>
    <t>The Organization* shall, proportionate to scale, intensity and risk* of management activities, proactively and transparently engage affected stakeholders* in its management planning and monitoring processes, and shall engage interested stakeholders* on request.</t>
  </si>
  <si>
    <r>
      <rPr>
        <b/>
        <sz val="14"/>
        <color rgb="FF285C4D"/>
        <rFont val="Greycliff CF"/>
        <family val="3"/>
      </rPr>
      <t>Principle 8</t>
    </r>
    <r>
      <rPr>
        <b/>
        <sz val="11"/>
        <color theme="1"/>
        <rFont val="Greycliff CF"/>
        <family val="3"/>
      </rPr>
      <t xml:space="preserve">
</t>
    </r>
    <r>
      <rPr>
        <b/>
        <sz val="12"/>
        <color theme="1"/>
        <rFont val="Greycliff CF"/>
        <family val="3"/>
      </rPr>
      <t>Monitoring and Assessment</t>
    </r>
    <r>
      <rPr>
        <b/>
        <sz val="11"/>
        <color theme="1"/>
        <rFont val="Greycliff CF"/>
        <family val="3"/>
      </rPr>
      <t xml:space="preserve">
</t>
    </r>
    <r>
      <rPr>
        <sz val="11"/>
        <color theme="1"/>
        <rFont val="Greycliff CF"/>
        <family val="3"/>
      </rPr>
      <t>The Organization* shall demonstrate that, progress towards achieving the management objectives*, the impacts of management activities and the condition of the Management Unit*, are monitored and evaluated proportionate to the scale, intensity and risk* of management activities, in order to implement adaptive management*.</t>
    </r>
  </si>
  <si>
    <t>The Organization* shall monitor the implementation of its management plan*, including its policies and objectives*, its progress with the activities planned, and the achievement of its verifiable targets.</t>
  </si>
  <si>
    <t>The Organization* shall monitor and evaluate the environmental and social impacts of the activities carried out in the Management Unit*, and changes in its environmental condition.</t>
  </si>
  <si>
    <t>The Organization* shall analyze the results of monitoring and evaluation and feed the outcomes of this analysis back into the planning process.</t>
  </si>
  <si>
    <t>The Organization* shall make publicly available* a summary of the results of monitoring free of charge, excluding confidential information.</t>
  </si>
  <si>
    <t>The Organization* shall have and implement a tracking and tracing system proportionate to scale, intensity and risk* of its management activities, for demonstrating the source and volume in proportion to projected output for each year, of all products from the Management Unit* that are marketed as FSC certified.</t>
  </si>
  <si>
    <r>
      <rPr>
        <b/>
        <sz val="14"/>
        <color rgb="FF285C4D"/>
        <rFont val="Greycliff CF"/>
        <family val="3"/>
      </rPr>
      <t>Principle 9</t>
    </r>
    <r>
      <rPr>
        <b/>
        <sz val="11"/>
        <color theme="1"/>
        <rFont val="Greycliff CF"/>
        <family val="3"/>
      </rPr>
      <t xml:space="preserve">
</t>
    </r>
    <r>
      <rPr>
        <b/>
        <sz val="12"/>
        <color theme="1"/>
        <rFont val="Greycliff CF"/>
        <family val="3"/>
      </rPr>
      <t>High Conservation Values</t>
    </r>
    <r>
      <rPr>
        <b/>
        <sz val="11"/>
        <color theme="1"/>
        <rFont val="Greycliff CF"/>
        <family val="3"/>
      </rPr>
      <t xml:space="preserve">
</t>
    </r>
    <r>
      <rPr>
        <sz val="11"/>
        <color theme="1"/>
        <rFont val="Greycliff CF"/>
        <family val="3"/>
      </rPr>
      <t>The Organization* shall maintain and/or enhance the High Conservation Values* in the Management Unit* through applying the precautionary approach*.</t>
    </r>
  </si>
  <si>
    <t>The Organization*, through engagement* with affected stakeholders*, interested stakeholders* and other means and sources, shall assess and record the presence and status of the following High Conservation Values* in the Management Unit*, proportionate to the scale, intensity and risk* of impacts of management activities, and likelihood of the occurrence of the High Conservation Values:
HCV 1 - Species diversity. Concentrations of biological diversity* including endemic species, and rare, threatened or endangered* species, that are significant at global, regional or national levels.
HCV 2 - Landscape-level ecosystems and mosaics. Intact forest landscapes and large landscapelevel ecosystems* and ecosystem mosaics that are significant at global, regional or national levels, and that contain viable populations of the great majority of the naturally occurring species in natural patterns of distribution and abundance.
HCV 3 - Ecosystems and habitats. Rare, threatened, or endangered ecosystems, habitats* or refugia*.
HCV 4 - Critical ecosystem services. Basic ecosystem services* in critical situations, including protection of water catchments and control of erosion of vulnerable soils and slopes.
HCV 5 - Community needs. Sites and resources fundamental for satisfying the basic necessities of local communities* or Indigenous Peoples* (for livelihoods, health, nutrition, water, etc.), identified through engagement with these communities or Indigenous Peoples.
HCV 6 - Cultural values. Sites, resources, habitats and landscapes* of global or national cultural, archaeological or historical significance, and/or of critical cultural, ecological, economic or religious/sacred importance for the traditional cultures of local communities or Indigenous Peoples, identified through engagement with these local communities or Indigenous Peoples.</t>
  </si>
  <si>
    <t>The Organization* shall develop effective strategies that maintain and/or enhance the identified High Conservation Values*, through engagement* with affected stakeholders*, interested stakeholders* and experts.</t>
  </si>
  <si>
    <t>The Organization* shall implement strategies and actions that maintain and/or enhance the identified High Conservation Values*. These strategies and actions shall implement the precautionary approach* and be proportionate to the scale, intensity and risk* of management activities.</t>
  </si>
  <si>
    <t>The Organization* shall demonstrate that periodic monitoring is carried out to assess changes in the status of High Conservation Values*, and shall adapt its management strategies to ensure their effective protection. The monitoring shall be proportionate to the scale, intensity and risk* of management activities, and shall include engagement* with affected stakeholders*, interested stakeholders* and experts.</t>
  </si>
  <si>
    <r>
      <rPr>
        <b/>
        <sz val="14"/>
        <color rgb="FF285C4D"/>
        <rFont val="Greycliff CF"/>
        <family val="3"/>
      </rPr>
      <t>Principle 10</t>
    </r>
    <r>
      <rPr>
        <sz val="11"/>
        <color theme="1"/>
        <rFont val="Greycliff CF"/>
        <family val="3"/>
      </rPr>
      <t xml:space="preserve">
</t>
    </r>
    <r>
      <rPr>
        <b/>
        <sz val="12"/>
        <color theme="1"/>
        <rFont val="Greycliff CF"/>
        <family val="3"/>
      </rPr>
      <t>Implementation of Management Activities</t>
    </r>
    <r>
      <rPr>
        <sz val="11"/>
        <color theme="1"/>
        <rFont val="Greycliff CF"/>
        <family val="3"/>
      </rPr>
      <t xml:space="preserve">
Management activities conducted by or for The Organization* for the Management Unit* shall be selected and implemented consistent with The Organization’s economic, environmental and social policies and objectives* and in compliance with the Principles* and Criteria* collectively. </t>
    </r>
  </si>
  <si>
    <t>After harvest or in accordance with the management plan*, The Organization* shall, by natural or artificial regeneration methods, regenerate vegetation cover in a timely fashion to pre-harvesting or more natural conditions.</t>
  </si>
  <si>
    <t>The Organization* shall use species for regeneration that are ecologically well adapted to the site and to the management objectives*. The Organization shall use native species* and local genotypes* for regeneration, unless there is clear and convincing justification for using others.</t>
  </si>
  <si>
    <t>The Organization* shall only use alien species* when knowledge and/or experience have shown that any invasive impacts can be controlled and effective mitigation measures are in place.</t>
  </si>
  <si>
    <t>The Organization* shall not use genetically modified organisms* in the Management Unit*.</t>
  </si>
  <si>
    <t>The Organization* shall use silvicultural* practices that are ecologically appropriate for the vegetation, species, sites and management objectives*.</t>
  </si>
  <si>
    <t>The Organization* shall minimize or avoid the use of fertilizers. When fertilizers are used, The Organization shall demonstrate that the use is equally or more ecologically and economically beneficial than the use of silvicultural systems that do not require fertilizers, and prevent, mitigate, and/or repair damage to environmental values*, including soils.</t>
  </si>
  <si>
    <t>The Organization* shall use integrated pest management and silviculture* systems which avoid, or aim at eliminating, the use of chemical pesticides*. The Organization shall not use any chemical pesticides prohibited by FSC policy. When pesticides are used, The Organization shall prevent, mitigate, and / or repair damage to environmental values* and human health.</t>
  </si>
  <si>
    <t>The Organization* shall minimize, monitor and strictly control the use of biological control agents* in accordance with internationally accepted scientific protocols*. When biological control agents* are used, The Organization shall prevent, mitigate, and/or repair damage to environmental values*.</t>
  </si>
  <si>
    <t>The Organization* shall assess risks and implement activities that reduce potential negative impacts from natural hazards proportionate to scale, intensity, and risk*.</t>
  </si>
  <si>
    <t>The Organization* shall manage infrastructural development, transport activities and silviculture* so that water resources and soils are protected, and disturbance of and damage to rare* and threatened species*, habitats*, ecosystems* and landscape values* are prevented, mitigated and/or repaired.</t>
  </si>
  <si>
    <t>The Organization* shall manage activities associated with harvesting and extraction of timber and non-timber forest products* so that environmental values* are conserved, merchantable waste is reduced, and damage to other products and services is avoided.</t>
  </si>
  <si>
    <t>The Organization* shall dispose of waste materials in an environmentally appropriate manner.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</si>
</sst>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theme="1"/>
      <name val="Greycliff CF"/>
      <family val="3"/>
    </font>
    <font>
      <b/>
      <sz val="11"/>
      <color theme="1"/>
      <name val="Greycliff CF"/>
      <family val="3"/>
    </font>
    <font>
      <b/>
      <sz val="16"/>
      <color rgb="FFF1F8E8"/>
      <name val="Greycliff CF"/>
      <family val="3"/>
    </font>
    <font>
      <b/>
      <sz val="11"/>
      <color rgb="FFF1F8E8"/>
      <name val="Greycliff CF"/>
      <family val="3"/>
    </font>
    <font>
      <sz val="11"/>
      <name val="Greycliff CF"/>
      <family val="3"/>
    </font>
    <font>
      <b/>
      <sz val="11"/>
      <color theme="0"/>
      <name val="Greycliff CF"/>
      <family val="3"/>
    </font>
    <font>
      <b/>
      <sz val="18"/>
      <color theme="0"/>
      <name val="Greycliff CF"/>
      <family val="3"/>
    </font>
    <font>
      <sz val="16"/>
      <color theme="1"/>
      <name val="Greycliff CF"/>
      <family val="3"/>
    </font>
    <font>
      <b/>
      <sz val="16"/>
      <color theme="1"/>
      <name val="Greycliff CF"/>
      <family val="3"/>
    </font>
    <font>
      <sz val="12"/>
      <color theme="1"/>
      <name val="Greycliff CF"/>
      <family val="3"/>
    </font>
    <font>
      <b/>
      <sz val="11"/>
      <color rgb="FF285C4D"/>
      <name val="Greycliff CF"/>
      <family val="3"/>
    </font>
    <font>
      <b/>
      <sz val="11"/>
      <color rgb="FFC00000"/>
      <name val="Greycliff CF"/>
      <family val="3"/>
    </font>
    <font>
      <sz val="11"/>
      <color theme="1"/>
      <name val="Calibri"/>
      <family val="2"/>
      <scheme val="minor"/>
    </font>
    <font>
      <b/>
      <sz val="11"/>
      <name val="Greycliff CF"/>
      <family val="3"/>
    </font>
    <font>
      <sz val="8"/>
      <name val="Calibri"/>
      <family val="2"/>
      <scheme val="minor"/>
    </font>
    <font>
      <b/>
      <sz val="11"/>
      <color rgb="FF8ABADD"/>
      <name val="Greycliff CF"/>
      <family val="3"/>
    </font>
    <font>
      <sz val="11"/>
      <color theme="0"/>
      <name val="Greycliff CF"/>
      <family val="3"/>
    </font>
    <font>
      <b/>
      <sz val="11"/>
      <color theme="0"/>
      <name val="Arial"/>
      <family val="2"/>
    </font>
    <font>
      <b/>
      <sz val="14"/>
      <color rgb="FF285C4D"/>
      <name val="Greycliff CF"/>
      <family val="3"/>
    </font>
    <font>
      <b/>
      <sz val="12"/>
      <color theme="1"/>
      <name val="Greycliff CF"/>
      <family val="3"/>
    </font>
    <font>
      <i/>
      <sz val="11"/>
      <color theme="1"/>
      <name val="Greycliff CF"/>
      <family val="3"/>
    </font>
    <font>
      <i/>
      <sz val="11"/>
      <name val="Greycliff CF"/>
      <family val="3"/>
    </font>
    <font>
      <sz val="11"/>
      <color theme="3" tint="-0.249977111117893"/>
      <name val="Greycliff CF"/>
      <family val="3"/>
    </font>
    <font>
      <b/>
      <sz val="14"/>
      <color theme="1"/>
      <name val="Greycliff CF"/>
      <family val="3"/>
    </font>
  </fonts>
  <fills count="12">
    <fill>
      <patternFill patternType="none"/>
    </fill>
    <fill>
      <patternFill patternType="gray125"/>
    </fill>
    <fill>
      <patternFill patternType="solid">
        <fgColor theme="0"/>
        <bgColor indexed="64"/>
      </patternFill>
    </fill>
    <fill>
      <patternFill patternType="solid">
        <fgColor rgb="FF285C4D"/>
        <bgColor indexed="64"/>
      </patternFill>
    </fill>
    <fill>
      <patternFill patternType="solid">
        <fgColor rgb="FF78BE20"/>
        <bgColor indexed="64"/>
      </patternFill>
    </fill>
    <fill>
      <patternFill patternType="solid">
        <fgColor rgb="FFC00000"/>
        <bgColor indexed="64"/>
      </patternFill>
    </fill>
    <fill>
      <patternFill patternType="solid">
        <fgColor rgb="FFFFFF00"/>
        <bgColor indexed="64"/>
      </patternFill>
    </fill>
    <fill>
      <patternFill patternType="solid">
        <fgColor rgb="FFF1F8E8"/>
        <bgColor indexed="64"/>
      </patternFill>
    </fill>
    <fill>
      <patternFill patternType="solid">
        <fgColor rgb="FFD0D1DB"/>
        <bgColor indexed="64"/>
      </patternFill>
    </fill>
    <fill>
      <patternFill patternType="solid">
        <fgColor rgb="FFD4BE97"/>
        <bgColor indexed="64"/>
      </patternFill>
    </fill>
    <fill>
      <patternFill patternType="solid">
        <fgColor rgb="FFEBD99F"/>
        <bgColor indexed="64"/>
      </patternFill>
    </fill>
    <fill>
      <patternFill patternType="solid">
        <fgColor rgb="FF8ABADD"/>
        <bgColor indexed="64"/>
      </patternFill>
    </fill>
  </fills>
  <borders count="54">
    <border>
      <left/>
      <right/>
      <top/>
      <bottom/>
      <diagonal/>
    </border>
    <border>
      <left style="medium">
        <color rgb="FF78BE20"/>
      </left>
      <right style="medium">
        <color rgb="FF78BE20"/>
      </right>
      <top style="medium">
        <color rgb="FF78BE20"/>
      </top>
      <bottom/>
      <diagonal/>
    </border>
    <border>
      <left/>
      <right/>
      <top style="medium">
        <color rgb="FF78BE20"/>
      </top>
      <bottom/>
      <diagonal/>
    </border>
    <border>
      <left/>
      <right style="medium">
        <color rgb="FF78BE20"/>
      </right>
      <top style="medium">
        <color rgb="FF78BE20"/>
      </top>
      <bottom/>
      <diagonal/>
    </border>
    <border>
      <left style="medium">
        <color rgb="FF78BE20"/>
      </left>
      <right style="medium">
        <color rgb="FF78BE20"/>
      </right>
      <top/>
      <bottom/>
      <diagonal/>
    </border>
    <border>
      <left/>
      <right style="medium">
        <color rgb="FF78BE20"/>
      </right>
      <top/>
      <bottom/>
      <diagonal/>
    </border>
    <border>
      <left style="thin">
        <color rgb="FF78BE20"/>
      </left>
      <right style="thin">
        <color rgb="FF78BE20"/>
      </right>
      <top style="thin">
        <color rgb="FF78BE20"/>
      </top>
      <bottom style="thin">
        <color rgb="FF78BE20"/>
      </bottom>
      <diagonal/>
    </border>
    <border>
      <left style="thin">
        <color rgb="FF78BE20"/>
      </left>
      <right/>
      <top/>
      <bottom/>
      <diagonal/>
    </border>
    <border>
      <left style="medium">
        <color rgb="FF78BE20"/>
      </left>
      <right style="medium">
        <color rgb="FF78BE20"/>
      </right>
      <top/>
      <bottom style="medium">
        <color rgb="FF78BE20"/>
      </bottom>
      <diagonal/>
    </border>
    <border>
      <left style="medium">
        <color rgb="FF78BE20"/>
      </left>
      <right/>
      <top/>
      <bottom style="medium">
        <color rgb="FF78BE20"/>
      </bottom>
      <diagonal/>
    </border>
    <border>
      <left/>
      <right/>
      <top/>
      <bottom style="medium">
        <color rgb="FF78BE20"/>
      </bottom>
      <diagonal/>
    </border>
    <border>
      <left/>
      <right style="medium">
        <color rgb="FF78BE20"/>
      </right>
      <top/>
      <bottom style="medium">
        <color rgb="FF78BE20"/>
      </bottom>
      <diagonal/>
    </border>
    <border>
      <left style="medium">
        <color rgb="FF78BE20"/>
      </left>
      <right/>
      <top/>
      <bottom/>
      <diagonal/>
    </border>
    <border>
      <left style="medium">
        <color rgb="FF78BE20"/>
      </left>
      <right/>
      <top style="medium">
        <color rgb="FF78BE20"/>
      </top>
      <bottom/>
      <diagonal/>
    </border>
    <border>
      <left style="thin">
        <color rgb="FF78BE20"/>
      </left>
      <right/>
      <top style="thin">
        <color rgb="FF78BE20"/>
      </top>
      <bottom/>
      <diagonal/>
    </border>
    <border>
      <left/>
      <right/>
      <top style="thin">
        <color rgb="FF78BE20"/>
      </top>
      <bottom/>
      <diagonal/>
    </border>
    <border>
      <left/>
      <right style="thin">
        <color rgb="FF78BE20"/>
      </right>
      <top style="thin">
        <color rgb="FF78BE20"/>
      </top>
      <bottom/>
      <diagonal/>
    </border>
    <border>
      <left style="thin">
        <color rgb="FF78BE20"/>
      </left>
      <right style="thin">
        <color rgb="FF78BE20"/>
      </right>
      <top style="thin">
        <color rgb="FF78BE20"/>
      </top>
      <bottom style="thick">
        <color rgb="FF78BE20"/>
      </bottom>
      <diagonal/>
    </border>
    <border>
      <left/>
      <right style="thin">
        <color rgb="FF78BE20"/>
      </right>
      <top/>
      <bottom/>
      <diagonal/>
    </border>
    <border>
      <left/>
      <right/>
      <top/>
      <bottom style="thick">
        <color rgb="FF78BE20"/>
      </bottom>
      <diagonal/>
    </border>
    <border>
      <left/>
      <right style="thin">
        <color rgb="FF78BE20"/>
      </right>
      <top/>
      <bottom style="thick">
        <color rgb="FF78BE20"/>
      </bottom>
      <diagonal/>
    </border>
    <border>
      <left/>
      <right style="thick">
        <color rgb="FF78BE20"/>
      </right>
      <top/>
      <bottom style="thick">
        <color rgb="FF78BE20"/>
      </bottom>
      <diagonal/>
    </border>
    <border>
      <left/>
      <right style="thin">
        <color rgb="FF78BE20"/>
      </right>
      <top/>
      <bottom style="thin">
        <color rgb="FF78BE20"/>
      </bottom>
      <diagonal/>
    </border>
    <border>
      <left/>
      <right style="thin">
        <color rgb="FF78BE20"/>
      </right>
      <top style="thick">
        <color rgb="FF78BE20"/>
      </top>
      <bottom style="thin">
        <color rgb="FF78BE20"/>
      </bottom>
      <diagonal/>
    </border>
    <border>
      <left/>
      <right style="thin">
        <color rgb="FF78BE20"/>
      </right>
      <top style="thick">
        <color rgb="FF78BE20"/>
      </top>
      <bottom/>
      <diagonal/>
    </border>
    <border>
      <left/>
      <right style="thin">
        <color rgb="FF78BE20"/>
      </right>
      <top style="thin">
        <color rgb="FF78BE20"/>
      </top>
      <bottom style="thin">
        <color rgb="FF78BE20"/>
      </bottom>
      <diagonal/>
    </border>
    <border>
      <left/>
      <right/>
      <top style="thin">
        <color rgb="FF78BE20"/>
      </top>
      <bottom style="thin">
        <color rgb="FF78BE20"/>
      </bottom>
      <diagonal/>
    </border>
    <border>
      <left/>
      <right style="thin">
        <color rgb="FF78BE20"/>
      </right>
      <top style="thin">
        <color theme="4" tint="0.39997558519241921"/>
      </top>
      <bottom style="thin">
        <color rgb="FF78BE20"/>
      </bottom>
      <diagonal/>
    </border>
    <border>
      <left style="thin">
        <color rgb="FF78BE20"/>
      </left>
      <right style="thin">
        <color rgb="FF78BE20"/>
      </right>
      <top style="thin">
        <color rgb="FF78BE2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rgb="FF003566"/>
      </bottom>
      <diagonal/>
    </border>
    <border>
      <left/>
      <right/>
      <top style="medium">
        <color indexed="64"/>
      </top>
      <bottom style="thin">
        <color rgb="FF003566"/>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rgb="FF003566"/>
      </top>
      <bottom style="thin">
        <color rgb="FF003566"/>
      </bottom>
      <diagonal/>
    </border>
    <border>
      <left/>
      <right/>
      <top style="thin">
        <color rgb="FF003566"/>
      </top>
      <bottom style="thin">
        <color rgb="FF003566"/>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003566"/>
      </top>
      <bottom style="medium">
        <color indexed="64"/>
      </bottom>
      <diagonal/>
    </border>
    <border>
      <left/>
      <right/>
      <top style="thin">
        <color rgb="FF003566"/>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rgb="FF003566"/>
      </top>
      <bottom/>
      <diagonal/>
    </border>
    <border>
      <left/>
      <right/>
      <top style="thin">
        <color rgb="FF003566"/>
      </top>
      <bottom/>
      <diagonal/>
    </border>
    <border>
      <left style="medium">
        <color indexed="64"/>
      </left>
      <right style="medium">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8BE20"/>
      </left>
      <right/>
      <top style="thin">
        <color rgb="FF78BE20"/>
      </top>
      <bottom style="thin">
        <color rgb="FF78BE20"/>
      </bottom>
      <diagonal/>
    </border>
    <border>
      <left style="thin">
        <color rgb="FF78BE20"/>
      </left>
      <right style="thin">
        <color rgb="FF78BE20"/>
      </right>
      <top/>
      <bottom style="thin">
        <color rgb="FF78BE20"/>
      </bottom>
      <diagonal/>
    </border>
    <border>
      <left style="thin">
        <color rgb="FF78BE20"/>
      </left>
      <right style="thin">
        <color rgb="FF78BE20"/>
      </right>
      <top style="thick">
        <color rgb="FF78BE20"/>
      </top>
      <bottom style="thin">
        <color rgb="FF78BE20"/>
      </bottom>
      <diagonal/>
    </border>
  </borders>
  <cellStyleXfs count="2">
    <xf numFmtId="0" fontId="0" fillId="0" borderId="0"/>
    <xf numFmtId="0" fontId="13" fillId="0" borderId="0"/>
  </cellStyleXfs>
  <cellXfs count="186">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0" fontId="2" fillId="2" borderId="0" xfId="0" applyFont="1" applyFill="1"/>
    <xf numFmtId="0" fontId="2" fillId="2" borderId="0" xfId="0" applyFont="1" applyFill="1" applyAlignment="1">
      <alignment horizontal="center" vertical="center"/>
    </xf>
    <xf numFmtId="0" fontId="2" fillId="2" borderId="0" xfId="0" applyFont="1" applyFill="1" applyAlignment="1">
      <alignment horizontal="center"/>
    </xf>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2" xfId="0" applyFont="1" applyFill="1" applyBorder="1" applyAlignment="1">
      <alignment horizontal="center" vertical="center"/>
    </xf>
    <xf numFmtId="0" fontId="4" fillId="4" borderId="2"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xf>
    <xf numFmtId="0" fontId="4" fillId="5" borderId="0" xfId="0" applyFont="1" applyFill="1" applyAlignment="1">
      <alignment horizontal="center" vertical="center"/>
    </xf>
    <xf numFmtId="0" fontId="1" fillId="2" borderId="0" xfId="0" applyFont="1" applyFill="1" applyAlignment="1">
      <alignment horizontal="left" vertical="center" wrapText="1"/>
    </xf>
    <xf numFmtId="0" fontId="1" fillId="2" borderId="5" xfId="0" applyFont="1" applyFill="1" applyBorder="1" applyAlignment="1">
      <alignment horizontal="left" vertical="center"/>
    </xf>
    <xf numFmtId="0" fontId="4" fillId="5" borderId="0" xfId="0" applyFont="1" applyFill="1" applyAlignment="1">
      <alignment horizontal="center"/>
    </xf>
    <xf numFmtId="0" fontId="4" fillId="4" borderId="0" xfId="0" applyFont="1" applyFill="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vertical="center" wrapText="1"/>
    </xf>
    <xf numFmtId="0" fontId="1" fillId="2" borderId="9" xfId="0" applyFont="1" applyFill="1" applyBorder="1" applyAlignment="1">
      <alignment horizontal="center" vertical="center"/>
    </xf>
    <xf numFmtId="0" fontId="4" fillId="5" borderId="1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vertical="center" wrapText="1"/>
    </xf>
    <xf numFmtId="0" fontId="1" fillId="2" borderId="11" xfId="0" applyFont="1" applyFill="1" applyBorder="1" applyAlignment="1">
      <alignment horizontal="left" vertical="center"/>
    </xf>
    <xf numFmtId="0" fontId="4" fillId="5" borderId="2" xfId="0" applyFont="1" applyFill="1" applyBorder="1" applyAlignment="1">
      <alignment horizontal="center" vertical="center"/>
    </xf>
    <xf numFmtId="0" fontId="1" fillId="2" borderId="2" xfId="0" applyFont="1" applyFill="1" applyBorder="1" applyAlignment="1">
      <alignment vertical="center" wrapText="1"/>
    </xf>
    <xf numFmtId="0" fontId="4" fillId="4" borderId="10" xfId="0" applyFont="1" applyFill="1" applyBorder="1" applyAlignment="1">
      <alignment horizontal="center" vertical="center"/>
    </xf>
    <xf numFmtId="0" fontId="6" fillId="5" borderId="0" xfId="0" applyFont="1" applyFill="1" applyAlignment="1">
      <alignment horizontal="center" vertical="center"/>
    </xf>
    <xf numFmtId="0" fontId="1" fillId="2" borderId="12" xfId="0" applyFont="1" applyFill="1" applyBorder="1" applyAlignment="1">
      <alignment horizontal="center" vertical="center"/>
    </xf>
    <xf numFmtId="0" fontId="6" fillId="4" borderId="0" xfId="0" applyFont="1" applyFill="1" applyAlignment="1">
      <alignment horizontal="center" vertical="center"/>
    </xf>
    <xf numFmtId="0" fontId="6" fillId="5" borderId="2" xfId="0" applyFont="1" applyFill="1" applyBorder="1" applyAlignment="1">
      <alignment horizontal="center" vertical="center"/>
    </xf>
    <xf numFmtId="0" fontId="6" fillId="4" borderId="10"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pplyProtection="1">
      <alignment vertical="center"/>
      <protection locked="0"/>
    </xf>
    <xf numFmtId="0" fontId="6" fillId="4" borderId="16" xfId="0" applyFont="1" applyFill="1" applyBorder="1" applyAlignment="1" applyProtection="1">
      <alignment horizontal="center" vertical="center"/>
      <protection locked="0"/>
    </xf>
    <xf numFmtId="0" fontId="6" fillId="4" borderId="17" xfId="0"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6" fillId="4" borderId="21"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23" xfId="0" applyFont="1" applyFill="1" applyBorder="1" applyAlignment="1">
      <alignment vertical="center" wrapText="1"/>
    </xf>
    <xf numFmtId="0" fontId="12" fillId="2" borderId="2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25"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25" xfId="0" applyFont="1" applyFill="1" applyBorder="1" applyAlignment="1">
      <alignment vertical="center" wrapText="1"/>
    </xf>
    <xf numFmtId="0" fontId="1" fillId="2" borderId="6"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22" xfId="0" applyFont="1" applyFill="1" applyBorder="1" applyAlignment="1">
      <alignment horizontal="center" vertical="center"/>
    </xf>
    <xf numFmtId="0" fontId="12" fillId="2" borderId="22"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1" fillId="6" borderId="0" xfId="0" applyFont="1" applyFill="1"/>
    <xf numFmtId="0" fontId="14" fillId="2" borderId="6" xfId="0" applyFont="1" applyFill="1" applyBorder="1" applyAlignment="1" applyProtection="1">
      <alignment horizontal="center" vertical="center" wrapText="1"/>
      <protection locked="0"/>
    </xf>
    <xf numFmtId="2" fontId="14" fillId="2" borderId="6" xfId="0" applyNumberFormat="1" applyFont="1" applyFill="1" applyBorder="1" applyAlignment="1">
      <alignment horizontal="left" vertical="center" wrapText="1"/>
    </xf>
    <xf numFmtId="0" fontId="14" fillId="2" borderId="22" xfId="0" applyFont="1" applyFill="1" applyBorder="1" applyAlignment="1">
      <alignment horizontal="center" vertical="center"/>
    </xf>
    <xf numFmtId="0" fontId="1" fillId="2" borderId="5"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8" borderId="0" xfId="0" applyFont="1" applyFill="1" applyAlignment="1">
      <alignment vertical="center"/>
    </xf>
    <xf numFmtId="0" fontId="12" fillId="2" borderId="6" xfId="0" applyFont="1" applyFill="1" applyBorder="1" applyAlignment="1" applyProtection="1">
      <alignment horizontal="center" vertical="center"/>
      <protection locked="0"/>
    </xf>
    <xf numFmtId="0" fontId="16" fillId="2" borderId="25"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16" fillId="2" borderId="26" xfId="0" applyFont="1" applyFill="1" applyBorder="1" applyAlignment="1" applyProtection="1">
      <alignment horizontal="center" vertical="center"/>
      <protection locked="0"/>
    </xf>
    <xf numFmtId="0" fontId="16" fillId="2"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7"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16" xfId="0" applyFont="1" applyFill="1" applyBorder="1" applyAlignment="1">
      <alignment horizontal="center" vertical="center" wrapText="1"/>
    </xf>
    <xf numFmtId="0" fontId="14" fillId="2" borderId="6" xfId="0" applyFont="1" applyFill="1" applyBorder="1" applyAlignment="1">
      <alignment horizontal="center" vertical="center"/>
    </xf>
    <xf numFmtId="0" fontId="1" fillId="2" borderId="26" xfId="0" applyFont="1" applyFill="1" applyBorder="1" applyAlignment="1">
      <alignment horizontal="center" vertical="center" wrapText="1"/>
    </xf>
    <xf numFmtId="0" fontId="1" fillId="2" borderId="6" xfId="0" applyFont="1" applyFill="1" applyBorder="1" applyAlignment="1">
      <alignment vertical="center" wrapText="1"/>
    </xf>
    <xf numFmtId="0" fontId="1" fillId="2" borderId="0" xfId="0" applyFont="1" applyFill="1" applyAlignment="1">
      <alignment horizontal="center" vertical="center" wrapText="1"/>
    </xf>
    <xf numFmtId="0" fontId="1" fillId="2" borderId="28" xfId="0" applyFont="1" applyFill="1" applyBorder="1" applyAlignment="1">
      <alignment horizontal="center" vertical="center"/>
    </xf>
    <xf numFmtId="0" fontId="18" fillId="4" borderId="32" xfId="0" applyFont="1" applyFill="1" applyBorder="1" applyAlignment="1">
      <alignment horizontal="center" vertical="center"/>
    </xf>
    <xf numFmtId="0" fontId="18" fillId="4" borderId="33" xfId="0" applyFont="1" applyFill="1" applyBorder="1" applyAlignment="1">
      <alignment horizontal="center" vertical="center"/>
    </xf>
    <xf numFmtId="0" fontId="1"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 fillId="0" borderId="39" xfId="0" applyFont="1" applyBorder="1" applyAlignment="1">
      <alignment horizontal="center" vertical="center"/>
    </xf>
    <xf numFmtId="0" fontId="1" fillId="0" borderId="40" xfId="0" applyFont="1" applyBorder="1" applyAlignment="1">
      <alignment vertical="center" wrapText="1"/>
    </xf>
    <xf numFmtId="0" fontId="1" fillId="0" borderId="42" xfId="0" applyFont="1" applyBorder="1" applyAlignment="1">
      <alignment horizontal="center" vertical="center"/>
    </xf>
    <xf numFmtId="0" fontId="1" fillId="0" borderId="43" xfId="0" applyFont="1" applyBorder="1" applyAlignment="1">
      <alignment vertical="center" wrapText="1"/>
    </xf>
    <xf numFmtId="0" fontId="1" fillId="2" borderId="35" xfId="0" applyFont="1" applyFill="1" applyBorder="1" applyAlignment="1">
      <alignment horizontal="center" vertical="center" wrapText="1"/>
    </xf>
    <xf numFmtId="0" fontId="1" fillId="0" borderId="36" xfId="0" applyFont="1" applyBorder="1" applyAlignment="1">
      <alignment vertical="center" wrapText="1"/>
    </xf>
    <xf numFmtId="0" fontId="5" fillId="0" borderId="35" xfId="0" applyFont="1" applyBorder="1" applyAlignment="1">
      <alignment horizontal="center" vertical="center"/>
    </xf>
    <xf numFmtId="0" fontId="5" fillId="0" borderId="39" xfId="0" applyFont="1" applyBorder="1" applyAlignment="1">
      <alignment horizontal="center" vertical="center"/>
    </xf>
    <xf numFmtId="0" fontId="22" fillId="0" borderId="39" xfId="0" applyFont="1" applyBorder="1" applyAlignment="1">
      <alignment horizontal="center" vertical="center"/>
    </xf>
    <xf numFmtId="0" fontId="23" fillId="2" borderId="35" xfId="0" applyFont="1" applyFill="1" applyBorder="1" applyAlignment="1">
      <alignment horizontal="center" vertical="center" wrapText="1"/>
    </xf>
    <xf numFmtId="0" fontId="5" fillId="0" borderId="35" xfId="0" applyFont="1" applyBorder="1" applyAlignment="1">
      <alignment horizontal="center" vertical="center" wrapText="1"/>
    </xf>
    <xf numFmtId="0" fontId="1" fillId="0" borderId="40" xfId="0" applyFont="1" applyBorder="1" applyAlignment="1">
      <alignment horizontal="left" vertical="center" wrapText="1"/>
    </xf>
    <xf numFmtId="0" fontId="5" fillId="2" borderId="0" xfId="0" applyFont="1" applyFill="1" applyAlignment="1">
      <alignment horizontal="left" vertical="center" wrapText="1"/>
    </xf>
    <xf numFmtId="0" fontId="1" fillId="0" borderId="45" xfId="0" applyFont="1" applyBorder="1" applyAlignment="1">
      <alignment horizontal="center" vertical="center"/>
    </xf>
    <xf numFmtId="0" fontId="1" fillId="0" borderId="46" xfId="0" applyFont="1" applyBorder="1" applyAlignment="1">
      <alignment vertical="center" wrapText="1"/>
    </xf>
    <xf numFmtId="0" fontId="1" fillId="2" borderId="40" xfId="0" applyFont="1" applyFill="1" applyBorder="1" applyAlignment="1">
      <alignment vertical="center" wrapText="1"/>
    </xf>
    <xf numFmtId="0" fontId="5" fillId="2" borderId="39" xfId="0" applyFont="1" applyFill="1" applyBorder="1" applyAlignment="1">
      <alignment horizontal="center" vertical="center"/>
    </xf>
    <xf numFmtId="16" fontId="1" fillId="0" borderId="39" xfId="0" applyNumberFormat="1" applyFont="1" applyBorder="1" applyAlignment="1">
      <alignment horizontal="center" vertical="center"/>
    </xf>
    <xf numFmtId="0" fontId="1" fillId="8" borderId="0" xfId="0" applyFont="1" applyFill="1"/>
    <xf numFmtId="0" fontId="1" fillId="8" borderId="0" xfId="0" applyFont="1" applyFill="1" applyAlignment="1">
      <alignment horizontal="center" vertical="center"/>
    </xf>
    <xf numFmtId="0" fontId="1" fillId="8" borderId="0" xfId="0" applyFont="1" applyFill="1" applyAlignment="1">
      <alignment horizontal="center"/>
    </xf>
    <xf numFmtId="0" fontId="2" fillId="8" borderId="0" xfId="0" applyFont="1" applyFill="1"/>
    <xf numFmtId="0" fontId="1" fillId="8" borderId="0" xfId="0" applyFont="1" applyFill="1" applyAlignment="1">
      <alignment horizontal="left" vertical="center"/>
    </xf>
    <xf numFmtId="0" fontId="14" fillId="2" borderId="52" xfId="0" applyFont="1" applyFill="1" applyBorder="1" applyAlignment="1">
      <alignment horizontal="center" vertical="center" wrapText="1"/>
    </xf>
    <xf numFmtId="2" fontId="14" fillId="2" borderId="52" xfId="0" applyNumberFormat="1" applyFont="1" applyFill="1" applyBorder="1" applyAlignment="1">
      <alignment horizontal="left" vertical="center" wrapText="1"/>
    </xf>
    <xf numFmtId="0" fontId="1" fillId="2" borderId="52" xfId="0" applyFont="1" applyFill="1" applyBorder="1" applyAlignment="1">
      <alignment horizontal="center" vertical="center" wrapText="1"/>
    </xf>
    <xf numFmtId="0" fontId="1" fillId="2" borderId="22" xfId="0" applyFont="1" applyFill="1" applyBorder="1" applyAlignment="1">
      <alignment vertical="center" wrapText="1"/>
    </xf>
    <xf numFmtId="0" fontId="6" fillId="4"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1" fillId="9" borderId="6" xfId="0" applyFont="1" applyFill="1" applyBorder="1" applyAlignment="1">
      <alignment vertical="center" wrapText="1"/>
    </xf>
    <xf numFmtId="0" fontId="1" fillId="11" borderId="6" xfId="0" applyFont="1" applyFill="1" applyBorder="1" applyAlignment="1">
      <alignment vertical="center" wrapText="1"/>
    </xf>
    <xf numFmtId="0" fontId="17" fillId="2" borderId="6" xfId="0" applyFont="1" applyFill="1" applyBorder="1" applyAlignment="1" applyProtection="1">
      <alignment horizontal="center" vertical="center"/>
      <protection locked="0"/>
    </xf>
    <xf numFmtId="0" fontId="1" fillId="2" borderId="25" xfId="0" applyFont="1" applyFill="1" applyBorder="1" applyAlignment="1">
      <alignment horizontal="center" vertical="center" wrapText="1"/>
    </xf>
    <xf numFmtId="0" fontId="1" fillId="7" borderId="0" xfId="0" applyFont="1" applyFill="1" applyAlignment="1">
      <alignment horizontal="center" vertical="center"/>
    </xf>
    <xf numFmtId="0" fontId="1" fillId="7" borderId="1" xfId="0" applyFont="1" applyFill="1" applyBorder="1" applyAlignment="1">
      <alignment horizontal="left" vertical="center" wrapText="1"/>
    </xf>
    <xf numFmtId="0" fontId="1" fillId="7" borderId="8"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7" borderId="1" xfId="0" applyFont="1" applyFill="1" applyBorder="1" applyAlignment="1">
      <alignment vertical="center" wrapText="1"/>
    </xf>
    <xf numFmtId="0" fontId="1" fillId="7" borderId="8" xfId="0" applyFont="1" applyFill="1" applyBorder="1" applyAlignment="1">
      <alignment vertical="center" wrapText="1"/>
    </xf>
    <xf numFmtId="0" fontId="1" fillId="7" borderId="9" xfId="0" applyFont="1" applyFill="1" applyBorder="1" applyAlignment="1">
      <alignment horizontal="center" vertical="center"/>
    </xf>
    <xf numFmtId="0" fontId="1" fillId="7" borderId="4" xfId="0" applyFont="1" applyFill="1" applyBorder="1" applyAlignment="1">
      <alignment vertical="center" wrapText="1"/>
    </xf>
    <xf numFmtId="0" fontId="1" fillId="8" borderId="0" xfId="0" applyFont="1" applyFill="1" applyAlignment="1" applyProtection="1">
      <alignment vertical="center"/>
      <protection locked="0"/>
    </xf>
    <xf numFmtId="0" fontId="1" fillId="2" borderId="18" xfId="0" applyFont="1" applyFill="1" applyBorder="1" applyAlignment="1">
      <alignment horizontal="center" vertical="center"/>
    </xf>
    <xf numFmtId="0" fontId="1" fillId="2" borderId="16" xfId="0" applyFont="1" applyFill="1" applyBorder="1" applyAlignment="1">
      <alignment horizontal="center" vertical="center"/>
    </xf>
    <xf numFmtId="0" fontId="1" fillId="7" borderId="0" xfId="0" applyFont="1" applyFill="1" applyAlignment="1">
      <alignment horizontal="center" vertical="center" wrapText="1"/>
    </xf>
    <xf numFmtId="0" fontId="1" fillId="7" borderId="13" xfId="0" applyFont="1" applyFill="1" applyBorder="1" applyAlignment="1">
      <alignment horizontal="center" vertical="center"/>
    </xf>
    <xf numFmtId="0" fontId="1" fillId="7" borderId="12" xfId="0" applyFont="1" applyFill="1" applyBorder="1" applyAlignment="1">
      <alignment horizontal="center" vertical="center"/>
    </xf>
    <xf numFmtId="0" fontId="5" fillId="2" borderId="25" xfId="0" applyFont="1" applyFill="1" applyBorder="1" applyAlignment="1" applyProtection="1">
      <alignment horizontal="center" vertical="center"/>
      <protection locked="0"/>
    </xf>
    <xf numFmtId="0" fontId="5" fillId="2" borderId="25" xfId="0" applyFont="1" applyFill="1" applyBorder="1" applyAlignment="1">
      <alignment horizontal="center" vertical="center"/>
    </xf>
    <xf numFmtId="0" fontId="1" fillId="6" borderId="0" xfId="0" applyFont="1" applyFill="1" applyAlignment="1">
      <alignment horizontal="left" vertical="center"/>
    </xf>
    <xf numFmtId="0" fontId="5"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6" xfId="0" applyFont="1" applyFill="1" applyBorder="1" applyAlignment="1">
      <alignment horizontal="left" vertical="center"/>
    </xf>
    <xf numFmtId="0" fontId="14" fillId="2" borderId="6" xfId="0" applyFont="1" applyFill="1" applyBorder="1" applyAlignment="1">
      <alignment horizontal="left" vertical="center" wrapText="1"/>
    </xf>
    <xf numFmtId="0" fontId="21" fillId="0" borderId="36" xfId="0" applyFont="1" applyBorder="1" applyAlignment="1">
      <alignment horizontal="left" vertical="center" wrapText="1"/>
    </xf>
    <xf numFmtId="0" fontId="1" fillId="2" borderId="37" xfId="0" applyFont="1" applyFill="1" applyBorder="1" applyAlignment="1" applyProtection="1">
      <alignment vertical="center"/>
      <protection locked="0"/>
    </xf>
    <xf numFmtId="0" fontId="1" fillId="2" borderId="41" xfId="0" applyFont="1" applyFill="1" applyBorder="1" applyAlignment="1" applyProtection="1">
      <alignment vertical="center"/>
      <protection locked="0"/>
    </xf>
    <xf numFmtId="0" fontId="1" fillId="2" borderId="44" xfId="0" applyFont="1" applyFill="1" applyBorder="1" applyAlignment="1" applyProtection="1">
      <alignment vertical="center"/>
      <protection locked="0"/>
    </xf>
    <xf numFmtId="0" fontId="1" fillId="2" borderId="47" xfId="0" applyFont="1" applyFill="1" applyBorder="1" applyAlignment="1" applyProtection="1">
      <alignment vertical="center"/>
      <protection locked="0"/>
    </xf>
    <xf numFmtId="0" fontId="1" fillId="2" borderId="5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3"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wrapText="1"/>
      <protection locked="0"/>
    </xf>
    <xf numFmtId="2" fontId="6" fillId="2" borderId="6" xfId="0" applyNumberFormat="1" applyFont="1" applyFill="1" applyBorder="1" applyAlignment="1">
      <alignment horizontal="left" vertical="center" wrapText="1"/>
    </xf>
    <xf numFmtId="0" fontId="6" fillId="2" borderId="22" xfId="0" applyFont="1" applyFill="1" applyBorder="1" applyAlignment="1">
      <alignment horizontal="center" vertical="center"/>
    </xf>
    <xf numFmtId="0" fontId="17" fillId="2" borderId="52" xfId="0" applyFont="1" applyFill="1" applyBorder="1" applyAlignment="1">
      <alignment horizontal="center" vertical="center"/>
    </xf>
    <xf numFmtId="0" fontId="1" fillId="10" borderId="51"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 fillId="8" borderId="6" xfId="0" applyFont="1" applyFill="1" applyBorder="1" applyAlignment="1">
      <alignment horizontal="left" vertical="center" wrapText="1"/>
    </xf>
    <xf numFmtId="0" fontId="1" fillId="10" borderId="6" xfId="0" applyFont="1" applyFill="1" applyBorder="1" applyAlignment="1">
      <alignment horizontal="left" vertical="center" wrapText="1"/>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24" fillId="7" borderId="48" xfId="0" applyFont="1" applyFill="1" applyBorder="1" applyAlignment="1">
      <alignment horizontal="center" vertical="center" wrapText="1"/>
    </xf>
    <xf numFmtId="0" fontId="24" fillId="7" borderId="49" xfId="0" applyFont="1" applyFill="1" applyBorder="1" applyAlignment="1">
      <alignment horizontal="center" vertical="center" wrapText="1"/>
    </xf>
    <xf numFmtId="0" fontId="24" fillId="7" borderId="50" xfId="0" applyFont="1" applyFill="1" applyBorder="1" applyAlignment="1">
      <alignment horizontal="center" vertical="center" wrapText="1"/>
    </xf>
    <xf numFmtId="0" fontId="1" fillId="7" borderId="6" xfId="0" applyFont="1" applyFill="1" applyBorder="1" applyAlignment="1">
      <alignment horizontal="left" vertical="center" wrapText="1"/>
    </xf>
    <xf numFmtId="0" fontId="3" fillId="3" borderId="1" xfId="0" applyFont="1" applyFill="1" applyBorder="1" applyAlignment="1">
      <alignment horizontal="center" vertical="center" textRotation="90"/>
    </xf>
    <xf numFmtId="0" fontId="3" fillId="3" borderId="4" xfId="0" applyFont="1" applyFill="1" applyBorder="1" applyAlignment="1">
      <alignment horizontal="center" vertical="center" textRotation="90"/>
    </xf>
    <xf numFmtId="0" fontId="3" fillId="3" borderId="8" xfId="0" applyFont="1" applyFill="1" applyBorder="1" applyAlignment="1">
      <alignment horizontal="center" vertical="center" textRotation="90"/>
    </xf>
    <xf numFmtId="0" fontId="3" fillId="4" borderId="4"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xf>
    <xf numFmtId="0" fontId="3" fillId="4" borderId="4" xfId="0" applyFont="1" applyFill="1" applyBorder="1" applyAlignment="1">
      <alignment horizontal="center" vertical="center" textRotation="90"/>
    </xf>
    <xf numFmtId="0" fontId="3" fillId="4" borderId="8" xfId="0" applyFont="1" applyFill="1" applyBorder="1" applyAlignment="1">
      <alignment horizontal="center" vertical="center" textRotation="90"/>
    </xf>
    <xf numFmtId="0" fontId="6" fillId="4" borderId="0" xfId="0" applyFont="1" applyFill="1" applyAlignment="1">
      <alignment horizontal="center" vertical="center"/>
    </xf>
    <xf numFmtId="0" fontId="1" fillId="3" borderId="0" xfId="0" applyFont="1" applyFill="1" applyAlignment="1" applyProtection="1">
      <alignment horizontal="center" vertical="center"/>
      <protection locked="0"/>
    </xf>
    <xf numFmtId="0" fontId="8" fillId="7" borderId="0" xfId="0" applyFont="1" applyFill="1" applyAlignment="1">
      <alignment horizontal="center" vertical="center" wrapText="1"/>
    </xf>
    <xf numFmtId="0" fontId="8" fillId="7" borderId="0" xfId="0" applyFont="1" applyFill="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1" fillId="3" borderId="0" xfId="0" applyFont="1" applyFill="1" applyAlignment="1">
      <alignment horizontal="center" vertical="center"/>
    </xf>
    <xf numFmtId="0" fontId="1" fillId="7" borderId="34" xfId="0" applyFont="1" applyFill="1" applyBorder="1" applyAlignment="1">
      <alignment horizontal="left" vertical="center" wrapText="1"/>
    </xf>
    <xf numFmtId="0" fontId="1" fillId="7" borderId="38" xfId="0" applyFont="1" applyFill="1" applyBorder="1" applyAlignment="1">
      <alignment horizontal="left" vertical="center" wrapText="1"/>
    </xf>
    <xf numFmtId="0" fontId="1" fillId="7" borderId="32" xfId="0" applyFont="1" applyFill="1" applyBorder="1" applyAlignment="1">
      <alignment horizontal="left" vertical="center" wrapText="1"/>
    </xf>
  </cellXfs>
  <cellStyles count="2">
    <cellStyle name="Normal" xfId="0" builtinId="0"/>
    <cellStyle name="Normal 2" xfId="1" xr:uid="{12E727B7-CFF1-430B-B9A0-B6685303C5A7}"/>
  </cellStyles>
  <dxfs count="248">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0"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285C4D"/>
      </font>
    </dxf>
    <dxf>
      <font>
        <b/>
        <i val="0"/>
        <color rgb="FFC00000"/>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0"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indexed="64"/>
          <bgColor theme="0"/>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s>
  <tableStyles count="0" defaultTableStyle="TableStyleMedium2" defaultPivotStyle="PivotStyleLight16"/>
  <colors>
    <mruColors>
      <color rgb="FF78BE20"/>
      <color rgb="FF5D5D5D"/>
      <color rgb="FFC0C0C0"/>
      <color rgb="FF70AD47"/>
      <color rgb="FFF1F8E8"/>
      <color rgb="FFEDB99F"/>
      <color rgb="FFD4BE97"/>
      <color rgb="FFEBD99F"/>
      <color rgb="FFD0D1DB"/>
      <color rgb="FF8ABA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microsoft.com/office/2007/relationships/slicerCache" Target="slicerCaches/slicerCache9.xml"/><Relationship Id="rId21" Type="http://schemas.microsoft.com/office/2007/relationships/slicerCache" Target="slicerCaches/slicerCache4.xml"/><Relationship Id="rId42" Type="http://schemas.microsoft.com/office/2007/relationships/slicerCache" Target="slicerCaches/slicerCache25.xml"/><Relationship Id="rId47" Type="http://schemas.microsoft.com/office/2007/relationships/slicerCache" Target="slicerCaches/slicerCache30.xml"/><Relationship Id="rId63" Type="http://schemas.microsoft.com/office/2007/relationships/slicerCache" Target="slicerCaches/slicerCache46.xml"/><Relationship Id="rId68" Type="http://schemas.microsoft.com/office/2007/relationships/slicerCache" Target="slicerCaches/slicerCache51.xml"/><Relationship Id="rId84" Type="http://schemas.microsoft.com/office/2007/relationships/slicerCache" Target="slicerCaches/slicerCache67.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microsoft.com/office/2007/relationships/slicerCache" Target="slicerCaches/slicerCache15.xml"/><Relationship Id="rId37" Type="http://schemas.microsoft.com/office/2007/relationships/slicerCache" Target="slicerCaches/slicerCache20.xml"/><Relationship Id="rId53" Type="http://schemas.microsoft.com/office/2007/relationships/slicerCache" Target="slicerCaches/slicerCache36.xml"/><Relationship Id="rId58" Type="http://schemas.microsoft.com/office/2007/relationships/slicerCache" Target="slicerCaches/slicerCache41.xml"/><Relationship Id="rId74" Type="http://schemas.microsoft.com/office/2007/relationships/slicerCache" Target="slicerCaches/slicerCache57.xml"/><Relationship Id="rId79" Type="http://schemas.microsoft.com/office/2007/relationships/slicerCache" Target="slicerCaches/slicerCache62.xml"/><Relationship Id="rId5" Type="http://schemas.openxmlformats.org/officeDocument/2006/relationships/worksheet" Target="worksheets/sheet5.xml"/><Relationship Id="rId90" Type="http://schemas.openxmlformats.org/officeDocument/2006/relationships/styles" Target="styles.xml"/><Relationship Id="rId95" Type="http://schemas.openxmlformats.org/officeDocument/2006/relationships/customXml" Target="../customXml/item3.xml"/><Relationship Id="rId22" Type="http://schemas.microsoft.com/office/2007/relationships/slicerCache" Target="slicerCaches/slicerCache5.xml"/><Relationship Id="rId27" Type="http://schemas.microsoft.com/office/2007/relationships/slicerCache" Target="slicerCaches/slicerCache10.xml"/><Relationship Id="rId43" Type="http://schemas.microsoft.com/office/2007/relationships/slicerCache" Target="slicerCaches/slicerCache26.xml"/><Relationship Id="rId48" Type="http://schemas.microsoft.com/office/2007/relationships/slicerCache" Target="slicerCaches/slicerCache31.xml"/><Relationship Id="rId64" Type="http://schemas.microsoft.com/office/2007/relationships/slicerCache" Target="slicerCaches/slicerCache47.xml"/><Relationship Id="rId69" Type="http://schemas.microsoft.com/office/2007/relationships/slicerCache" Target="slicerCaches/slicerCache52.xml"/><Relationship Id="rId8" Type="http://schemas.openxmlformats.org/officeDocument/2006/relationships/worksheet" Target="worksheets/sheet8.xml"/><Relationship Id="rId51" Type="http://schemas.microsoft.com/office/2007/relationships/slicerCache" Target="slicerCaches/slicerCache34.xml"/><Relationship Id="rId72" Type="http://schemas.microsoft.com/office/2007/relationships/slicerCache" Target="slicerCaches/slicerCache55.xml"/><Relationship Id="rId80" Type="http://schemas.microsoft.com/office/2007/relationships/slicerCache" Target="slicerCaches/slicerCache63.xml"/><Relationship Id="rId85" Type="http://schemas.microsoft.com/office/2007/relationships/slicerCache" Target="slicerCaches/slicerCache68.xml"/><Relationship Id="rId9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microsoft.com/office/2007/relationships/slicerCache" Target="slicerCaches/slicerCache8.xml"/><Relationship Id="rId33" Type="http://schemas.microsoft.com/office/2007/relationships/slicerCache" Target="slicerCaches/slicerCache16.xml"/><Relationship Id="rId38" Type="http://schemas.microsoft.com/office/2007/relationships/slicerCache" Target="slicerCaches/slicerCache21.xml"/><Relationship Id="rId46" Type="http://schemas.microsoft.com/office/2007/relationships/slicerCache" Target="slicerCaches/slicerCache29.xml"/><Relationship Id="rId59" Type="http://schemas.microsoft.com/office/2007/relationships/slicerCache" Target="slicerCaches/slicerCache42.xml"/><Relationship Id="rId67" Type="http://schemas.microsoft.com/office/2007/relationships/slicerCache" Target="slicerCaches/slicerCache50.xml"/><Relationship Id="rId20" Type="http://schemas.microsoft.com/office/2007/relationships/slicerCache" Target="slicerCaches/slicerCache3.xml"/><Relationship Id="rId41" Type="http://schemas.microsoft.com/office/2007/relationships/slicerCache" Target="slicerCaches/slicerCache24.xml"/><Relationship Id="rId54" Type="http://schemas.microsoft.com/office/2007/relationships/slicerCache" Target="slicerCaches/slicerCache37.xml"/><Relationship Id="rId62" Type="http://schemas.microsoft.com/office/2007/relationships/slicerCache" Target="slicerCaches/slicerCache45.xml"/><Relationship Id="rId70" Type="http://schemas.microsoft.com/office/2007/relationships/slicerCache" Target="slicerCaches/slicerCache53.xml"/><Relationship Id="rId75" Type="http://schemas.microsoft.com/office/2007/relationships/slicerCache" Target="slicerCaches/slicerCache58.xml"/><Relationship Id="rId83" Type="http://schemas.microsoft.com/office/2007/relationships/slicerCache" Target="slicerCaches/slicerCache66.xml"/><Relationship Id="rId88" Type="http://schemas.microsoft.com/office/2007/relationships/slicerCache" Target="slicerCaches/slicerCache71.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microsoft.com/office/2007/relationships/slicerCache" Target="slicerCaches/slicerCache6.xml"/><Relationship Id="rId28" Type="http://schemas.microsoft.com/office/2007/relationships/slicerCache" Target="slicerCaches/slicerCache11.xml"/><Relationship Id="rId36" Type="http://schemas.microsoft.com/office/2007/relationships/slicerCache" Target="slicerCaches/slicerCache19.xml"/><Relationship Id="rId49" Type="http://schemas.microsoft.com/office/2007/relationships/slicerCache" Target="slicerCaches/slicerCache32.xml"/><Relationship Id="rId57" Type="http://schemas.microsoft.com/office/2007/relationships/slicerCache" Target="slicerCaches/slicerCache40.xml"/><Relationship Id="rId10" Type="http://schemas.openxmlformats.org/officeDocument/2006/relationships/worksheet" Target="worksheets/sheet10.xml"/><Relationship Id="rId31" Type="http://schemas.microsoft.com/office/2007/relationships/slicerCache" Target="slicerCaches/slicerCache14.xml"/><Relationship Id="rId44" Type="http://schemas.microsoft.com/office/2007/relationships/slicerCache" Target="slicerCaches/slicerCache27.xml"/><Relationship Id="rId52" Type="http://schemas.microsoft.com/office/2007/relationships/slicerCache" Target="slicerCaches/slicerCache35.xml"/><Relationship Id="rId60" Type="http://schemas.microsoft.com/office/2007/relationships/slicerCache" Target="slicerCaches/slicerCache43.xml"/><Relationship Id="rId65" Type="http://schemas.microsoft.com/office/2007/relationships/slicerCache" Target="slicerCaches/slicerCache48.xml"/><Relationship Id="rId73" Type="http://schemas.microsoft.com/office/2007/relationships/slicerCache" Target="slicerCaches/slicerCache56.xml"/><Relationship Id="rId78" Type="http://schemas.microsoft.com/office/2007/relationships/slicerCache" Target="slicerCaches/slicerCache61.xml"/><Relationship Id="rId81" Type="http://schemas.microsoft.com/office/2007/relationships/slicerCache" Target="slicerCaches/slicerCache64.xml"/><Relationship Id="rId86" Type="http://schemas.microsoft.com/office/2007/relationships/slicerCache" Target="slicerCaches/slicerCache69.xml"/><Relationship Id="rId9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microsoft.com/office/2007/relationships/slicerCache" Target="slicerCaches/slicerCache1.xml"/><Relationship Id="rId39" Type="http://schemas.microsoft.com/office/2007/relationships/slicerCache" Target="slicerCaches/slicerCache22.xml"/><Relationship Id="rId34" Type="http://schemas.microsoft.com/office/2007/relationships/slicerCache" Target="slicerCaches/slicerCache17.xml"/><Relationship Id="rId50" Type="http://schemas.microsoft.com/office/2007/relationships/slicerCache" Target="slicerCaches/slicerCache33.xml"/><Relationship Id="rId55" Type="http://schemas.microsoft.com/office/2007/relationships/slicerCache" Target="slicerCaches/slicerCache38.xml"/><Relationship Id="rId76" Type="http://schemas.microsoft.com/office/2007/relationships/slicerCache" Target="slicerCaches/slicerCache59.xml"/><Relationship Id="rId7" Type="http://schemas.openxmlformats.org/officeDocument/2006/relationships/worksheet" Target="worksheets/sheet7.xml"/><Relationship Id="rId71" Type="http://schemas.microsoft.com/office/2007/relationships/slicerCache" Target="slicerCaches/slicerCache54.xml"/><Relationship Id="rId92" Type="http://schemas.openxmlformats.org/officeDocument/2006/relationships/calcChain" Target="calcChain.xml"/><Relationship Id="rId2" Type="http://schemas.openxmlformats.org/officeDocument/2006/relationships/worksheet" Target="worksheets/sheet2.xml"/><Relationship Id="rId29" Type="http://schemas.microsoft.com/office/2007/relationships/slicerCache" Target="slicerCaches/slicerCache12.xml"/><Relationship Id="rId24" Type="http://schemas.microsoft.com/office/2007/relationships/slicerCache" Target="slicerCaches/slicerCache7.xml"/><Relationship Id="rId40" Type="http://schemas.microsoft.com/office/2007/relationships/slicerCache" Target="slicerCaches/slicerCache23.xml"/><Relationship Id="rId45" Type="http://schemas.microsoft.com/office/2007/relationships/slicerCache" Target="slicerCaches/slicerCache28.xml"/><Relationship Id="rId66" Type="http://schemas.microsoft.com/office/2007/relationships/slicerCache" Target="slicerCaches/slicerCache49.xml"/><Relationship Id="rId87" Type="http://schemas.microsoft.com/office/2007/relationships/slicerCache" Target="slicerCaches/slicerCache70.xml"/><Relationship Id="rId61" Type="http://schemas.microsoft.com/office/2007/relationships/slicerCache" Target="slicerCaches/slicerCache44.xml"/><Relationship Id="rId82" Type="http://schemas.microsoft.com/office/2007/relationships/slicerCache" Target="slicerCaches/slicerCache65.xml"/><Relationship Id="rId19" Type="http://schemas.microsoft.com/office/2007/relationships/slicerCache" Target="slicerCaches/slicerCache2.xml"/><Relationship Id="rId14" Type="http://schemas.openxmlformats.org/officeDocument/2006/relationships/worksheet" Target="worksheets/sheet14.xml"/><Relationship Id="rId30" Type="http://schemas.microsoft.com/office/2007/relationships/slicerCache" Target="slicerCaches/slicerCache13.xml"/><Relationship Id="rId35" Type="http://schemas.microsoft.com/office/2007/relationships/slicerCache" Target="slicerCaches/slicerCache18.xml"/><Relationship Id="rId56" Type="http://schemas.microsoft.com/office/2007/relationships/slicerCache" Target="slicerCaches/slicerCache39.xml"/><Relationship Id="rId77" Type="http://schemas.microsoft.com/office/2007/relationships/slicerCache" Target="slicerCaches/slicerCache6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38598</xdr:colOff>
      <xdr:row>14</xdr:row>
      <xdr:rowOff>114300</xdr:rowOff>
    </xdr:from>
    <xdr:to>
      <xdr:col>3</xdr:col>
      <xdr:colOff>83820</xdr:colOff>
      <xdr:row>16</xdr:row>
      <xdr:rowOff>0</xdr:rowOff>
    </xdr:to>
    <xdr:grpSp>
      <xdr:nvGrpSpPr>
        <xdr:cNvPr id="20" name="Grupo 19">
          <a:extLst>
            <a:ext uri="{FF2B5EF4-FFF2-40B4-BE49-F238E27FC236}">
              <a16:creationId xmlns:a16="http://schemas.microsoft.com/office/drawing/2014/main" id="{D5F94F97-9C7A-6F91-D360-F463C25FCE29}"/>
            </a:ext>
          </a:extLst>
        </xdr:cNvPr>
        <xdr:cNvGrpSpPr/>
      </xdr:nvGrpSpPr>
      <xdr:grpSpPr>
        <a:xfrm>
          <a:off x="10144623" y="6172200"/>
          <a:ext cx="3102747" cy="962025"/>
          <a:chOff x="10432278" y="6172200"/>
          <a:chExt cx="3184662" cy="960120"/>
        </a:xfrm>
      </xdr:grpSpPr>
      <xdr:pic>
        <xdr:nvPicPr>
          <xdr:cNvPr id="4" name="Imagen 3">
            <a:extLst>
              <a:ext uri="{FF2B5EF4-FFF2-40B4-BE49-F238E27FC236}">
                <a16:creationId xmlns:a16="http://schemas.microsoft.com/office/drawing/2014/main" id="{AB04C4D3-5DCB-27F5-C061-C847F50F4E33}"/>
              </a:ext>
            </a:extLst>
          </xdr:cNvPr>
          <xdr:cNvPicPr>
            <a:picLocks noChangeAspect="1"/>
          </xdr:cNvPicPr>
        </xdr:nvPicPr>
        <xdr:blipFill rotWithShape="1">
          <a:blip xmlns:r="http://schemas.openxmlformats.org/officeDocument/2006/relationships" r:embed="rId1"/>
          <a:srcRect l="50298" t="55301" r="28782" b="32698"/>
          <a:stretch/>
        </xdr:blipFill>
        <xdr:spPr>
          <a:xfrm>
            <a:off x="10432278" y="6184920"/>
            <a:ext cx="3108462" cy="947400"/>
          </a:xfrm>
          <a:prstGeom prst="rect">
            <a:avLst/>
          </a:prstGeom>
        </xdr:spPr>
      </xdr:pic>
      <xdr:sp macro="" textlink="">
        <xdr:nvSpPr>
          <xdr:cNvPr id="5" name="Elipse 4">
            <a:extLst>
              <a:ext uri="{FF2B5EF4-FFF2-40B4-BE49-F238E27FC236}">
                <a16:creationId xmlns:a16="http://schemas.microsoft.com/office/drawing/2014/main" id="{37733F2E-85C7-468C-4F67-C0E8E0398FC4}"/>
              </a:ext>
            </a:extLst>
          </xdr:cNvPr>
          <xdr:cNvSpPr>
            <a:spLocks noChangeAspect="1"/>
          </xdr:cNvSpPr>
        </xdr:nvSpPr>
        <xdr:spPr>
          <a:xfrm>
            <a:off x="12313920" y="6172200"/>
            <a:ext cx="358140" cy="358140"/>
          </a:xfrm>
          <a:prstGeom prst="ellipse">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sp macro="" textlink="">
        <xdr:nvSpPr>
          <xdr:cNvPr id="17" name="Rectángulo: esquinas redondeadas 16">
            <a:extLst>
              <a:ext uri="{FF2B5EF4-FFF2-40B4-BE49-F238E27FC236}">
                <a16:creationId xmlns:a16="http://schemas.microsoft.com/office/drawing/2014/main" id="{A6692666-075E-4E7C-82ED-34892DD44DFB}"/>
              </a:ext>
            </a:extLst>
          </xdr:cNvPr>
          <xdr:cNvSpPr/>
        </xdr:nvSpPr>
        <xdr:spPr>
          <a:xfrm>
            <a:off x="10507980" y="6492240"/>
            <a:ext cx="1912620" cy="312420"/>
          </a:xfrm>
          <a:prstGeom prst="roundRect">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sp macro="" textlink="">
        <xdr:nvSpPr>
          <xdr:cNvPr id="7" name="Rectángulo: esquinas redondeadas 6">
            <a:extLst>
              <a:ext uri="{FF2B5EF4-FFF2-40B4-BE49-F238E27FC236}">
                <a16:creationId xmlns:a16="http://schemas.microsoft.com/office/drawing/2014/main" id="{B4C7106B-B1F1-F536-3F69-BCD40A31FA25}"/>
              </a:ext>
            </a:extLst>
          </xdr:cNvPr>
          <xdr:cNvSpPr/>
        </xdr:nvSpPr>
        <xdr:spPr>
          <a:xfrm>
            <a:off x="10561320" y="6553200"/>
            <a:ext cx="868680" cy="182880"/>
          </a:xfrm>
          <a:prstGeom prst="roundRect">
            <a:avLst/>
          </a:prstGeom>
          <a:solidFill>
            <a:srgbClr val="70AD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AR" sz="1100"/>
              <a:t>Conformity</a:t>
            </a:r>
          </a:p>
        </xdr:txBody>
      </xdr:sp>
      <xdr:sp macro="" textlink="">
        <xdr:nvSpPr>
          <xdr:cNvPr id="9" name="Rectángulo: esquinas redondeadas 8">
            <a:extLst>
              <a:ext uri="{FF2B5EF4-FFF2-40B4-BE49-F238E27FC236}">
                <a16:creationId xmlns:a16="http://schemas.microsoft.com/office/drawing/2014/main" id="{C236B3F3-0051-449A-AEBD-5981187DBC99}"/>
              </a:ext>
            </a:extLst>
          </xdr:cNvPr>
          <xdr:cNvSpPr/>
        </xdr:nvSpPr>
        <xdr:spPr>
          <a:xfrm>
            <a:off x="10546080" y="6850380"/>
            <a:ext cx="1135380" cy="160020"/>
          </a:xfrm>
          <a:prstGeom prst="roundRect">
            <a:avLst/>
          </a:prstGeom>
          <a:solidFill>
            <a:srgbClr val="C0C0C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AR" sz="1100">
                <a:solidFill>
                  <a:schemeClr val="tx1"/>
                </a:solidFill>
              </a:rPr>
              <a:t>Non-Conformity</a:t>
            </a:r>
          </a:p>
        </xdr:txBody>
      </xdr:sp>
      <xdr:sp macro="" textlink="">
        <xdr:nvSpPr>
          <xdr:cNvPr id="11" name="Rectángulo: esquinas redondeadas 10">
            <a:extLst>
              <a:ext uri="{FF2B5EF4-FFF2-40B4-BE49-F238E27FC236}">
                <a16:creationId xmlns:a16="http://schemas.microsoft.com/office/drawing/2014/main" id="{C10871D3-652F-44C6-AB90-81704F4F3F9E}"/>
              </a:ext>
            </a:extLst>
          </xdr:cNvPr>
          <xdr:cNvSpPr/>
        </xdr:nvSpPr>
        <xdr:spPr>
          <a:xfrm>
            <a:off x="10477500" y="6248400"/>
            <a:ext cx="1417320" cy="2057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AR" sz="1100" b="1">
                <a:solidFill>
                  <a:schemeClr val="tx1"/>
                </a:solidFill>
              </a:rPr>
              <a:t>Conformity</a:t>
            </a:r>
            <a:r>
              <a:rPr lang="es-AR" sz="1100" b="1" baseline="0">
                <a:solidFill>
                  <a:schemeClr val="tx1"/>
                </a:solidFill>
              </a:rPr>
              <a:t> Level</a:t>
            </a:r>
            <a:endParaRPr lang="es-AR" sz="1100" b="1">
              <a:solidFill>
                <a:schemeClr val="tx1"/>
              </a:solidFill>
            </a:endParaRPr>
          </a:p>
        </xdr:txBody>
      </xdr:sp>
      <xdr:sp macro="" textlink="">
        <xdr:nvSpPr>
          <xdr:cNvPr id="14" name="Rectángulo: esquinas redondeadas 13">
            <a:extLst>
              <a:ext uri="{FF2B5EF4-FFF2-40B4-BE49-F238E27FC236}">
                <a16:creationId xmlns:a16="http://schemas.microsoft.com/office/drawing/2014/main" id="{49BC04CB-293E-4239-B2C7-F8CAA6EA2522}"/>
              </a:ext>
            </a:extLst>
          </xdr:cNvPr>
          <xdr:cNvSpPr/>
        </xdr:nvSpPr>
        <xdr:spPr>
          <a:xfrm>
            <a:off x="12489180" y="6614160"/>
            <a:ext cx="1127760" cy="182880"/>
          </a:xfrm>
          <a:prstGeom prst="roundRect">
            <a:avLst/>
          </a:prstGeom>
          <a:solidFill>
            <a:schemeClr val="bg1"/>
          </a:solidFill>
          <a:ln w="9525">
            <a:solidFill>
              <a:srgbClr val="5D5D5D"/>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AR" sz="1000" b="0">
                <a:solidFill>
                  <a:srgbClr val="5D5D5D"/>
                </a:solidFill>
              </a:rPr>
              <a:t>Clear filter (Alt</a:t>
            </a:r>
            <a:r>
              <a:rPr lang="es-AR" sz="1000" b="0" baseline="0">
                <a:solidFill>
                  <a:srgbClr val="5D5D5D"/>
                </a:solidFill>
              </a:rPr>
              <a:t>+C)</a:t>
            </a:r>
            <a:endParaRPr lang="es-AR" sz="1000" b="0">
              <a:solidFill>
                <a:srgbClr val="5D5D5D"/>
              </a:solidFill>
            </a:endParaRPr>
          </a:p>
        </xdr:txBody>
      </xdr:sp>
    </xdr:grpSp>
    <xdr:clientData/>
  </xdr:twoCellAnchor>
  <xdr:twoCellAnchor>
    <xdr:from>
      <xdr:col>2</xdr:col>
      <xdr:colOff>30480</xdr:colOff>
      <xdr:row>16</xdr:row>
      <xdr:rowOff>114300</xdr:rowOff>
    </xdr:from>
    <xdr:to>
      <xdr:col>3</xdr:col>
      <xdr:colOff>91440</xdr:colOff>
      <xdr:row>18</xdr:row>
      <xdr:rowOff>7619</xdr:rowOff>
    </xdr:to>
    <xdr:grpSp>
      <xdr:nvGrpSpPr>
        <xdr:cNvPr id="25" name="Grupo 24">
          <a:extLst>
            <a:ext uri="{FF2B5EF4-FFF2-40B4-BE49-F238E27FC236}">
              <a16:creationId xmlns:a16="http://schemas.microsoft.com/office/drawing/2014/main" id="{65BBEE66-2099-C7EE-F915-78B6015A4275}"/>
            </a:ext>
          </a:extLst>
        </xdr:cNvPr>
        <xdr:cNvGrpSpPr/>
      </xdr:nvGrpSpPr>
      <xdr:grpSpPr>
        <a:xfrm>
          <a:off x="10136505" y="7248525"/>
          <a:ext cx="3118485" cy="969644"/>
          <a:chOff x="10424160" y="7246620"/>
          <a:chExt cx="3200400" cy="967739"/>
        </a:xfrm>
      </xdr:grpSpPr>
      <xdr:pic>
        <xdr:nvPicPr>
          <xdr:cNvPr id="3" name="Imagen 2">
            <a:extLst>
              <a:ext uri="{FF2B5EF4-FFF2-40B4-BE49-F238E27FC236}">
                <a16:creationId xmlns:a16="http://schemas.microsoft.com/office/drawing/2014/main" id="{42C5B65A-A169-C666-1957-AC1329BFD0F5}"/>
              </a:ext>
            </a:extLst>
          </xdr:cNvPr>
          <xdr:cNvPicPr>
            <a:picLocks noChangeAspect="1"/>
          </xdr:cNvPicPr>
        </xdr:nvPicPr>
        <xdr:blipFill rotWithShape="1">
          <a:blip xmlns:r="http://schemas.openxmlformats.org/officeDocument/2006/relationships" r:embed="rId2"/>
          <a:srcRect l="52215" t="55378" r="26658" b="32542"/>
          <a:stretch/>
        </xdr:blipFill>
        <xdr:spPr>
          <a:xfrm>
            <a:off x="10424160" y="7263076"/>
            <a:ext cx="3131820" cy="951283"/>
          </a:xfrm>
          <a:prstGeom prst="rect">
            <a:avLst/>
          </a:prstGeom>
        </xdr:spPr>
      </xdr:pic>
      <xdr:sp macro="" textlink="">
        <xdr:nvSpPr>
          <xdr:cNvPr id="6" name="Elipse 5">
            <a:extLst>
              <a:ext uri="{FF2B5EF4-FFF2-40B4-BE49-F238E27FC236}">
                <a16:creationId xmlns:a16="http://schemas.microsoft.com/office/drawing/2014/main" id="{27E8FB6D-3D4F-4FDB-AD23-E136395790AE}"/>
              </a:ext>
            </a:extLst>
          </xdr:cNvPr>
          <xdr:cNvSpPr>
            <a:spLocks noChangeAspect="1"/>
          </xdr:cNvSpPr>
        </xdr:nvSpPr>
        <xdr:spPr>
          <a:xfrm>
            <a:off x="12298680" y="7246620"/>
            <a:ext cx="358140" cy="358140"/>
          </a:xfrm>
          <a:prstGeom prst="ellipse">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sp macro="" textlink="">
        <xdr:nvSpPr>
          <xdr:cNvPr id="16" name="Rectángulo: esquinas redondeadas 15">
            <a:extLst>
              <a:ext uri="{FF2B5EF4-FFF2-40B4-BE49-F238E27FC236}">
                <a16:creationId xmlns:a16="http://schemas.microsoft.com/office/drawing/2014/main" id="{5C68C246-71D6-8DE1-9BFC-121C46F40A29}"/>
              </a:ext>
            </a:extLst>
          </xdr:cNvPr>
          <xdr:cNvSpPr/>
        </xdr:nvSpPr>
        <xdr:spPr>
          <a:xfrm>
            <a:off x="10492740" y="7825740"/>
            <a:ext cx="1912620" cy="312420"/>
          </a:xfrm>
          <a:prstGeom prst="roundRect">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sp macro="" textlink="">
        <xdr:nvSpPr>
          <xdr:cNvPr id="8" name="Rectángulo: esquinas redondeadas 7">
            <a:extLst>
              <a:ext uri="{FF2B5EF4-FFF2-40B4-BE49-F238E27FC236}">
                <a16:creationId xmlns:a16="http://schemas.microsoft.com/office/drawing/2014/main" id="{06B4045F-3625-4C83-B2C6-06C996EB0980}"/>
              </a:ext>
            </a:extLst>
          </xdr:cNvPr>
          <xdr:cNvSpPr/>
        </xdr:nvSpPr>
        <xdr:spPr>
          <a:xfrm>
            <a:off x="10546080" y="7909560"/>
            <a:ext cx="1135380" cy="160020"/>
          </a:xfrm>
          <a:prstGeom prst="roundRect">
            <a:avLst/>
          </a:prstGeom>
          <a:solidFill>
            <a:srgbClr val="70AD4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AR" sz="1100"/>
              <a:t>Non-Conformity</a:t>
            </a:r>
          </a:p>
        </xdr:txBody>
      </xdr:sp>
      <xdr:sp macro="" textlink="">
        <xdr:nvSpPr>
          <xdr:cNvPr id="10" name="Rectángulo: esquinas redondeadas 9">
            <a:extLst>
              <a:ext uri="{FF2B5EF4-FFF2-40B4-BE49-F238E27FC236}">
                <a16:creationId xmlns:a16="http://schemas.microsoft.com/office/drawing/2014/main" id="{FAB4CDAC-3D03-4810-A236-94B3A47AC7EF}"/>
              </a:ext>
            </a:extLst>
          </xdr:cNvPr>
          <xdr:cNvSpPr/>
        </xdr:nvSpPr>
        <xdr:spPr>
          <a:xfrm>
            <a:off x="10561320" y="7627620"/>
            <a:ext cx="1135380" cy="160020"/>
          </a:xfrm>
          <a:prstGeom prst="roundRect">
            <a:avLst/>
          </a:prstGeom>
          <a:solidFill>
            <a:srgbClr val="C0C0C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AR" sz="1100">
                <a:solidFill>
                  <a:schemeClr val="tx1"/>
                </a:solidFill>
              </a:rPr>
              <a:t>Conformity</a:t>
            </a:r>
          </a:p>
        </xdr:txBody>
      </xdr:sp>
      <xdr:sp macro="" textlink="">
        <xdr:nvSpPr>
          <xdr:cNvPr id="12" name="Rectángulo: esquinas redondeadas 11">
            <a:extLst>
              <a:ext uri="{FF2B5EF4-FFF2-40B4-BE49-F238E27FC236}">
                <a16:creationId xmlns:a16="http://schemas.microsoft.com/office/drawing/2014/main" id="{2A574C4C-A7AD-4F90-A077-04673CAF7AED}"/>
              </a:ext>
            </a:extLst>
          </xdr:cNvPr>
          <xdr:cNvSpPr/>
        </xdr:nvSpPr>
        <xdr:spPr>
          <a:xfrm>
            <a:off x="10485120" y="7315200"/>
            <a:ext cx="1417320" cy="205740"/>
          </a:xfrm>
          <a:prstGeom prst="round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AR" sz="1100" b="1">
                <a:solidFill>
                  <a:schemeClr val="tx1"/>
                </a:solidFill>
              </a:rPr>
              <a:t>Conformity</a:t>
            </a:r>
            <a:r>
              <a:rPr lang="es-AR" sz="1100" b="1" baseline="0">
                <a:solidFill>
                  <a:schemeClr val="tx1"/>
                </a:solidFill>
              </a:rPr>
              <a:t> Level</a:t>
            </a:r>
            <a:endParaRPr lang="es-AR" sz="1100" b="1">
              <a:solidFill>
                <a:schemeClr val="tx1"/>
              </a:solidFill>
            </a:endParaRPr>
          </a:p>
        </xdr:txBody>
      </xdr:sp>
      <xdr:sp macro="" textlink="">
        <xdr:nvSpPr>
          <xdr:cNvPr id="15" name="Rectángulo: esquinas redondeadas 14">
            <a:extLst>
              <a:ext uri="{FF2B5EF4-FFF2-40B4-BE49-F238E27FC236}">
                <a16:creationId xmlns:a16="http://schemas.microsoft.com/office/drawing/2014/main" id="{5B44FE37-7122-4E6F-97DA-229380B17E5E}"/>
              </a:ext>
            </a:extLst>
          </xdr:cNvPr>
          <xdr:cNvSpPr/>
        </xdr:nvSpPr>
        <xdr:spPr>
          <a:xfrm>
            <a:off x="12496800" y="7642860"/>
            <a:ext cx="1127760" cy="182880"/>
          </a:xfrm>
          <a:prstGeom prst="roundRect">
            <a:avLst/>
          </a:prstGeom>
          <a:solidFill>
            <a:schemeClr val="bg1"/>
          </a:solidFill>
          <a:ln w="9525">
            <a:solidFill>
              <a:srgbClr val="5D5D5D"/>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AR" sz="1000" b="0">
                <a:solidFill>
                  <a:srgbClr val="5D5D5D"/>
                </a:solidFill>
              </a:rPr>
              <a:t>Clear filter (Alt</a:t>
            </a:r>
            <a:r>
              <a:rPr lang="es-AR" sz="1000" b="0" baseline="0">
                <a:solidFill>
                  <a:srgbClr val="5D5D5D"/>
                </a:solidFill>
              </a:rPr>
              <a:t>+C)</a:t>
            </a:r>
            <a:endParaRPr lang="es-AR" sz="1000" b="0">
              <a:solidFill>
                <a:srgbClr val="5D5D5D"/>
              </a:solidFill>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A14551BE-AF48-2FFB-16F1-6BCFF506F7AE}"/>
            </a:ext>
          </a:extLst>
        </xdr:cNvPr>
        <xdr:cNvGrpSpPr/>
      </xdr:nvGrpSpPr>
      <xdr:grpSpPr>
        <a:xfrm>
          <a:off x="134621" y="1226821"/>
          <a:ext cx="13596619" cy="876928"/>
          <a:chOff x="134621" y="1236346"/>
          <a:chExt cx="13886179" cy="876928"/>
        </a:xfrm>
      </xdr:grpSpPr>
      <mc:AlternateContent xmlns:mc="http://schemas.openxmlformats.org/markup-compatibility/2006" xmlns:sle15="http://schemas.microsoft.com/office/drawing/2012/slicer">
        <mc:Choice Requires="sle15">
          <xdr:graphicFrame macro="">
            <xdr:nvGraphicFramePr>
              <xdr:cNvPr id="3" name="Respuesta 8">
                <a:extLst>
                  <a:ext uri="{FF2B5EF4-FFF2-40B4-BE49-F238E27FC236}">
                    <a16:creationId xmlns:a16="http://schemas.microsoft.com/office/drawing/2014/main" id="{D9F6A0C4-8E5F-C6FE-2F1C-7E9A4072B8BB}"/>
                  </a:ext>
                </a:extLst>
              </xdr:cNvPr>
              <xdr:cNvGraphicFramePr/>
            </xdr:nvGraphicFramePr>
            <xdr:xfrm>
              <a:off x="4368837" y="1238251"/>
              <a:ext cx="1383815" cy="875023"/>
            </xdr:xfrm>
            <a:graphic>
              <a:graphicData uri="http://schemas.microsoft.com/office/drawing/2010/slicer">
                <sle:slicer xmlns:sle="http://schemas.microsoft.com/office/drawing/2010/slicer" name="Respuesta 8"/>
              </a:graphicData>
            </a:graphic>
          </xdr:graphicFrame>
        </mc:Choice>
        <mc:Fallback xmlns="">
          <xdr:sp macro="" textlink="">
            <xdr:nvSpPr>
              <xdr:cNvPr id="0" name=""/>
              <xdr:cNvSpPr>
                <a:spLocks noTextEdit="1"/>
              </xdr:cNvSpPr>
            </xdr:nvSpPr>
            <xdr:spPr>
              <a:xfrm>
                <a:off x="4368837" y="12382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8">
                <a:extLst>
                  <a:ext uri="{FF2B5EF4-FFF2-40B4-BE49-F238E27FC236}">
                    <a16:creationId xmlns:a16="http://schemas.microsoft.com/office/drawing/2014/main" id="{47FC2825-181B-02D4-11BB-A298899D64E1}"/>
                  </a:ext>
                </a:extLst>
              </xdr:cNvPr>
              <xdr:cNvGraphicFramePr/>
            </xdr:nvGraphicFramePr>
            <xdr:xfrm>
              <a:off x="6931114" y="1236346"/>
              <a:ext cx="2004955" cy="876928"/>
            </xdr:xfrm>
            <a:graphic>
              <a:graphicData uri="http://schemas.microsoft.com/office/drawing/2010/slicer">
                <sle:slicer xmlns:sle="http://schemas.microsoft.com/office/drawing/2010/slicer" name="Nivel de conformidad 8"/>
              </a:graphicData>
            </a:graphic>
          </xdr:graphicFrame>
        </mc:Choice>
        <mc:Fallback xmlns="">
          <xdr:sp macro="" textlink="">
            <xdr:nvSpPr>
              <xdr:cNvPr id="0" name=""/>
              <xdr:cNvSpPr>
                <a:spLocks noTextEdit="1"/>
              </xdr:cNvSpPr>
            </xdr:nvSpPr>
            <xdr:spPr>
              <a:xfrm>
                <a:off x="6931114" y="12363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8">
                <a:extLst>
                  <a:ext uri="{FF2B5EF4-FFF2-40B4-BE49-F238E27FC236}">
                    <a16:creationId xmlns:a16="http://schemas.microsoft.com/office/drawing/2014/main" id="{9C17778C-588F-0AFC-F922-B6C13B6AD00A}"/>
                  </a:ext>
                </a:extLst>
              </xdr:cNvPr>
              <xdr:cNvGraphicFramePr/>
            </xdr:nvGraphicFramePr>
            <xdr:xfrm>
              <a:off x="134621" y="1240156"/>
              <a:ext cx="2891479" cy="873118"/>
            </xdr:xfrm>
            <a:graphic>
              <a:graphicData uri="http://schemas.microsoft.com/office/drawing/2010/slicer">
                <sle:slicer xmlns:sle="http://schemas.microsoft.com/office/drawing/2010/slicer" name="Criterio 8"/>
              </a:graphicData>
            </a:graphic>
          </xdr:graphicFrame>
        </mc:Choice>
        <mc:Fallback xmlns="">
          <xdr:sp macro="" textlink="">
            <xdr:nvSpPr>
              <xdr:cNvPr id="0" name=""/>
              <xdr:cNvSpPr>
                <a:spLocks noTextEdit="1"/>
              </xdr:cNvSpPr>
            </xdr:nvSpPr>
            <xdr:spPr>
              <a:xfrm>
                <a:off x="134621" y="12401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9">
                <a:extLst>
                  <a:ext uri="{FF2B5EF4-FFF2-40B4-BE49-F238E27FC236}">
                    <a16:creationId xmlns:a16="http://schemas.microsoft.com/office/drawing/2014/main" id="{8404B202-3E93-3906-2491-D1769CB27021}"/>
                  </a:ext>
                </a:extLst>
              </xdr:cNvPr>
              <xdr:cNvGraphicFramePr/>
            </xdr:nvGraphicFramePr>
            <xdr:xfrm>
              <a:off x="3100388" y="1236346"/>
              <a:ext cx="1194161" cy="876928"/>
            </xdr:xfrm>
            <a:graphic>
              <a:graphicData uri="http://schemas.microsoft.com/office/drawing/2010/slicer">
                <sle:slicer xmlns:sle="http://schemas.microsoft.com/office/drawing/2010/slicer" name="PMC 9"/>
              </a:graphicData>
            </a:graphic>
          </xdr:graphicFrame>
        </mc:Choice>
        <mc:Fallback xmlns="">
          <xdr:sp macro="" textlink="">
            <xdr:nvSpPr>
              <xdr:cNvPr id="0" name=""/>
              <xdr:cNvSpPr>
                <a:spLocks noTextEdit="1"/>
              </xdr:cNvSpPr>
            </xdr:nvSpPr>
            <xdr:spPr>
              <a:xfrm>
                <a:off x="3100388" y="12363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8">
                <a:extLst>
                  <a:ext uri="{FF2B5EF4-FFF2-40B4-BE49-F238E27FC236}">
                    <a16:creationId xmlns:a16="http://schemas.microsoft.com/office/drawing/2014/main" id="{946DB752-1B8D-ED0D-ADD5-13399928E556}"/>
                  </a:ext>
                </a:extLst>
              </xdr:cNvPr>
              <xdr:cNvGraphicFramePr/>
            </xdr:nvGraphicFramePr>
            <xdr:xfrm>
              <a:off x="5826940" y="1236742"/>
              <a:ext cx="1033962" cy="876532"/>
            </xdr:xfrm>
            <a:graphic>
              <a:graphicData uri="http://schemas.microsoft.com/office/drawing/2010/slicer">
                <sle:slicer xmlns:sle="http://schemas.microsoft.com/office/drawing/2010/slicer" name="CRB 8"/>
              </a:graphicData>
            </a:graphic>
          </xdr:graphicFrame>
        </mc:Choice>
        <mc:Fallback xmlns="">
          <xdr:sp macro="" textlink="">
            <xdr:nvSpPr>
              <xdr:cNvPr id="0" name=""/>
              <xdr:cNvSpPr>
                <a:spLocks noTextEdit="1"/>
              </xdr:cNvSpPr>
            </xdr:nvSpPr>
            <xdr:spPr>
              <a:xfrm>
                <a:off x="5826940" y="12367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8">
                <a:extLst>
                  <a:ext uri="{FF2B5EF4-FFF2-40B4-BE49-F238E27FC236}">
                    <a16:creationId xmlns:a16="http://schemas.microsoft.com/office/drawing/2014/main" id="{10C3290A-4AD2-D85A-E5B5-78F2C44C284E}"/>
                  </a:ext>
                </a:extLst>
              </xdr:cNvPr>
              <xdr:cNvGraphicFramePr/>
            </xdr:nvGraphicFramePr>
            <xdr:xfrm>
              <a:off x="9010358" y="1244594"/>
              <a:ext cx="5010442" cy="868680"/>
            </xdr:xfrm>
            <a:graphic>
              <a:graphicData uri="http://schemas.microsoft.com/office/drawing/2010/slicer">
                <sle:slicer xmlns:sle="http://schemas.microsoft.com/office/drawing/2010/slicer" name="Tipo de Acción 8"/>
              </a:graphicData>
            </a:graphic>
          </xdr:graphicFrame>
        </mc:Choice>
        <mc:Fallback xmlns="">
          <xdr:sp macro="" textlink="">
            <xdr:nvSpPr>
              <xdr:cNvPr id="0" name=""/>
              <xdr:cNvSpPr>
                <a:spLocks noTextEdit="1"/>
              </xdr:cNvSpPr>
            </xdr:nvSpPr>
            <xdr:spPr>
              <a:xfrm>
                <a:off x="9010358" y="12445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1.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10" name="Grupo 9">
          <a:extLst>
            <a:ext uri="{FF2B5EF4-FFF2-40B4-BE49-F238E27FC236}">
              <a16:creationId xmlns:a16="http://schemas.microsoft.com/office/drawing/2014/main" id="{646869AC-4EBE-C9AC-7BBD-8FEB4568BEFF}"/>
            </a:ext>
          </a:extLst>
        </xdr:cNvPr>
        <xdr:cNvGrpSpPr/>
      </xdr:nvGrpSpPr>
      <xdr:grpSpPr>
        <a:xfrm>
          <a:off x="134621" y="1379221"/>
          <a:ext cx="13787119" cy="876928"/>
          <a:chOff x="134621" y="1388746"/>
          <a:chExt cx="13954759" cy="876928"/>
        </a:xfrm>
      </xdr:grpSpPr>
      <mc:AlternateContent xmlns:mc="http://schemas.openxmlformats.org/markup-compatibility/2006" xmlns:sle15="http://schemas.microsoft.com/office/drawing/2012/slicer">
        <mc:Choice Requires="sle15">
          <xdr:graphicFrame macro="">
            <xdr:nvGraphicFramePr>
              <xdr:cNvPr id="3" name="Respuesta 9">
                <a:extLst>
                  <a:ext uri="{FF2B5EF4-FFF2-40B4-BE49-F238E27FC236}">
                    <a16:creationId xmlns:a16="http://schemas.microsoft.com/office/drawing/2014/main" id="{63A7A1F0-0CCB-22EA-16F0-FB8D761E2266}"/>
                  </a:ext>
                </a:extLst>
              </xdr:cNvPr>
              <xdr:cNvGraphicFramePr/>
            </xdr:nvGraphicFramePr>
            <xdr:xfrm>
              <a:off x="4389749" y="1390651"/>
              <a:ext cx="1390649" cy="875023"/>
            </xdr:xfrm>
            <a:graphic>
              <a:graphicData uri="http://schemas.microsoft.com/office/drawing/2010/slicer">
                <sle:slicer xmlns:sle="http://schemas.microsoft.com/office/drawing/2010/slicer" name="Respuesta 9"/>
              </a:graphicData>
            </a:graphic>
          </xdr:graphicFrame>
        </mc:Choice>
        <mc:Fallback xmlns="">
          <xdr:sp macro="" textlink="">
            <xdr:nvSpPr>
              <xdr:cNvPr id="0" name=""/>
              <xdr:cNvSpPr>
                <a:spLocks noTextEdit="1"/>
              </xdr:cNvSpPr>
            </xdr:nvSpPr>
            <xdr:spPr>
              <a:xfrm>
                <a:off x="4389749" y="1390651"/>
                <a:ext cx="1390649"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9">
                <a:extLst>
                  <a:ext uri="{FF2B5EF4-FFF2-40B4-BE49-F238E27FC236}">
                    <a16:creationId xmlns:a16="http://schemas.microsoft.com/office/drawing/2014/main" id="{F0C5B314-0A05-855F-1E15-998EC688DFE1}"/>
                  </a:ext>
                </a:extLst>
              </xdr:cNvPr>
              <xdr:cNvGraphicFramePr/>
            </xdr:nvGraphicFramePr>
            <xdr:xfrm>
              <a:off x="6964680" y="1388746"/>
              <a:ext cx="2014857" cy="876928"/>
            </xdr:xfrm>
            <a:graphic>
              <a:graphicData uri="http://schemas.microsoft.com/office/drawing/2010/slicer">
                <sle:slicer xmlns:sle="http://schemas.microsoft.com/office/drawing/2010/slicer" name="Nivel de conformidad 9"/>
              </a:graphicData>
            </a:graphic>
          </xdr:graphicFrame>
        </mc:Choice>
        <mc:Fallback xmlns="">
          <xdr:sp macro="" textlink="">
            <xdr:nvSpPr>
              <xdr:cNvPr id="0" name=""/>
              <xdr:cNvSpPr>
                <a:spLocks noTextEdit="1"/>
              </xdr:cNvSpPr>
            </xdr:nvSpPr>
            <xdr:spPr>
              <a:xfrm>
                <a:off x="6964680" y="1388746"/>
                <a:ext cx="2014857"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9">
                <a:extLst>
                  <a:ext uri="{FF2B5EF4-FFF2-40B4-BE49-F238E27FC236}">
                    <a16:creationId xmlns:a16="http://schemas.microsoft.com/office/drawing/2014/main" id="{CBC47F6A-DC93-4BBE-1836-1D5CD9FB0BC0}"/>
                  </a:ext>
                </a:extLst>
              </xdr:cNvPr>
              <xdr:cNvGraphicFramePr/>
            </xdr:nvGraphicFramePr>
            <xdr:xfrm>
              <a:off x="134621" y="1392556"/>
              <a:ext cx="2905759" cy="873118"/>
            </xdr:xfrm>
            <a:graphic>
              <a:graphicData uri="http://schemas.microsoft.com/office/drawing/2010/slicer">
                <sle:slicer xmlns:sle="http://schemas.microsoft.com/office/drawing/2010/slicer" name="Criterio 9"/>
              </a:graphicData>
            </a:graphic>
          </xdr:graphicFrame>
        </mc:Choice>
        <mc:Fallback xmlns="">
          <xdr:sp macro="" textlink="">
            <xdr:nvSpPr>
              <xdr:cNvPr id="0" name=""/>
              <xdr:cNvSpPr>
                <a:spLocks noTextEdit="1"/>
              </xdr:cNvSpPr>
            </xdr:nvSpPr>
            <xdr:spPr>
              <a:xfrm>
                <a:off x="134621" y="1392556"/>
                <a:ext cx="290575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10">
                <a:extLst>
                  <a:ext uri="{FF2B5EF4-FFF2-40B4-BE49-F238E27FC236}">
                    <a16:creationId xmlns:a16="http://schemas.microsoft.com/office/drawing/2014/main" id="{F99B7D29-587C-064A-CDE0-261F31D389C0}"/>
                  </a:ext>
                </a:extLst>
              </xdr:cNvPr>
              <xdr:cNvGraphicFramePr/>
            </xdr:nvGraphicFramePr>
            <xdr:xfrm>
              <a:off x="3115035" y="1388746"/>
              <a:ext cx="1200059" cy="876928"/>
            </xdr:xfrm>
            <a:graphic>
              <a:graphicData uri="http://schemas.microsoft.com/office/drawing/2010/slicer">
                <sle:slicer xmlns:sle="http://schemas.microsoft.com/office/drawing/2010/slicer" name="PMC 10"/>
              </a:graphicData>
            </a:graphic>
          </xdr:graphicFrame>
        </mc:Choice>
        <mc:Fallback xmlns="">
          <xdr:sp macro="" textlink="">
            <xdr:nvSpPr>
              <xdr:cNvPr id="0" name=""/>
              <xdr:cNvSpPr>
                <a:spLocks noTextEdit="1"/>
              </xdr:cNvSpPr>
            </xdr:nvSpPr>
            <xdr:spPr>
              <a:xfrm>
                <a:off x="3115035" y="1388746"/>
                <a:ext cx="1200059"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9">
                <a:extLst>
                  <a:ext uri="{FF2B5EF4-FFF2-40B4-BE49-F238E27FC236}">
                    <a16:creationId xmlns:a16="http://schemas.microsoft.com/office/drawing/2014/main" id="{2282F3CC-8929-3646-6FB2-C990799F991D}"/>
                  </a:ext>
                </a:extLst>
              </xdr:cNvPr>
              <xdr:cNvGraphicFramePr/>
            </xdr:nvGraphicFramePr>
            <xdr:xfrm>
              <a:off x="5855053" y="1389142"/>
              <a:ext cx="1039068" cy="876532"/>
            </xdr:xfrm>
            <a:graphic>
              <a:graphicData uri="http://schemas.microsoft.com/office/drawing/2010/slicer">
                <sle:slicer xmlns:sle="http://schemas.microsoft.com/office/drawing/2010/slicer" name="CRB 9"/>
              </a:graphicData>
            </a:graphic>
          </xdr:graphicFrame>
        </mc:Choice>
        <mc:Fallback xmlns="">
          <xdr:sp macro="" textlink="">
            <xdr:nvSpPr>
              <xdr:cNvPr id="0" name=""/>
              <xdr:cNvSpPr>
                <a:spLocks noTextEdit="1"/>
              </xdr:cNvSpPr>
            </xdr:nvSpPr>
            <xdr:spPr>
              <a:xfrm>
                <a:off x="5855053" y="1389142"/>
                <a:ext cx="1039068"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9">
                <a:extLst>
                  <a:ext uri="{FF2B5EF4-FFF2-40B4-BE49-F238E27FC236}">
                    <a16:creationId xmlns:a16="http://schemas.microsoft.com/office/drawing/2014/main" id="{10A4DF92-89F7-7990-2D87-9DEF150135DE}"/>
                  </a:ext>
                </a:extLst>
              </xdr:cNvPr>
              <xdr:cNvGraphicFramePr/>
            </xdr:nvGraphicFramePr>
            <xdr:xfrm>
              <a:off x="9054193" y="1396994"/>
              <a:ext cx="5035187" cy="868680"/>
            </xdr:xfrm>
            <a:graphic>
              <a:graphicData uri="http://schemas.microsoft.com/office/drawing/2010/slicer">
                <sle:slicer xmlns:sle="http://schemas.microsoft.com/office/drawing/2010/slicer" name="Tipo de Acción 9"/>
              </a:graphicData>
            </a:graphic>
          </xdr:graphicFrame>
        </mc:Choice>
        <mc:Fallback xmlns="">
          <xdr:sp macro="" textlink="">
            <xdr:nvSpPr>
              <xdr:cNvPr id="0" name=""/>
              <xdr:cNvSpPr>
                <a:spLocks noTextEdit="1"/>
              </xdr:cNvSpPr>
            </xdr:nvSpPr>
            <xdr:spPr>
              <a:xfrm>
                <a:off x="9054193" y="1396994"/>
                <a:ext cx="5035187"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2.xml><?xml version="1.0" encoding="utf-8"?>
<xdr:wsDr xmlns:xdr="http://schemas.openxmlformats.org/drawingml/2006/spreadsheetDrawing" xmlns:a="http://schemas.openxmlformats.org/drawingml/2006/main">
  <xdr:twoCellAnchor>
    <xdr:from>
      <xdr:col>4</xdr:col>
      <xdr:colOff>144780</xdr:colOff>
      <xdr:row>4</xdr:row>
      <xdr:rowOff>131446</xdr:rowOff>
    </xdr:from>
    <xdr:to>
      <xdr:col>7</xdr:col>
      <xdr:colOff>1211848</xdr:colOff>
      <xdr:row>9</xdr:row>
      <xdr:rowOff>55874</xdr:rowOff>
    </xdr:to>
    <mc:AlternateContent xmlns:mc="http://schemas.openxmlformats.org/markup-compatibility/2006" xmlns:sle15="http://schemas.microsoft.com/office/drawing/2012/slicer">
      <mc:Choice Requires="sle15">
        <xdr:graphicFrame macro="">
          <xdr:nvGraphicFramePr>
            <xdr:cNvPr id="4" name="Nivel de conformidad 10">
              <a:extLst>
                <a:ext uri="{FF2B5EF4-FFF2-40B4-BE49-F238E27FC236}">
                  <a16:creationId xmlns:a16="http://schemas.microsoft.com/office/drawing/2014/main" id="{97245374-B116-FF02-B92C-E488BECAF907}"/>
                </a:ext>
              </a:extLst>
            </xdr:cNvPr>
            <xdr:cNvGraphicFramePr/>
          </xdr:nvGraphicFramePr>
          <xdr:xfrm>
            <a:off x="0" y="0"/>
            <a:ext cx="0" cy="0"/>
          </xdr:xfrm>
          <a:graphic>
            <a:graphicData uri="http://schemas.microsoft.com/office/drawing/2010/slicer">
              <sle:slicer xmlns:sle="http://schemas.microsoft.com/office/drawing/2010/slicer" name="Nivel de conformidad 10"/>
            </a:graphicData>
          </a:graphic>
        </xdr:graphicFrame>
      </mc:Choice>
      <mc:Fallback xmlns="">
        <xdr:sp macro="" textlink="">
          <xdr:nvSpPr>
            <xdr:cNvPr id="0" name=""/>
            <xdr:cNvSpPr>
              <a:spLocks noTextEdit="1"/>
            </xdr:cNvSpPr>
          </xdr:nvSpPr>
          <xdr:spPr>
            <a:xfrm>
              <a:off x="10728960" y="695326"/>
              <a:ext cx="2179588"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xdr:from>
      <xdr:col>3</xdr:col>
      <xdr:colOff>4546556</xdr:colOff>
      <xdr:row>4</xdr:row>
      <xdr:rowOff>133351</xdr:rowOff>
    </xdr:from>
    <xdr:to>
      <xdr:col>3</xdr:col>
      <xdr:colOff>6029847</xdr:colOff>
      <xdr:row>9</xdr:row>
      <xdr:rowOff>55874</xdr:rowOff>
    </xdr:to>
    <mc:AlternateContent xmlns:mc="http://schemas.openxmlformats.org/markup-compatibility/2006" xmlns:sle15="http://schemas.microsoft.com/office/drawing/2012/slicer">
      <mc:Choice Requires="sle15">
        <xdr:graphicFrame macro="">
          <xdr:nvGraphicFramePr>
            <xdr:cNvPr id="3" name="Respuesta 10">
              <a:extLst>
                <a:ext uri="{FF2B5EF4-FFF2-40B4-BE49-F238E27FC236}">
                  <a16:creationId xmlns:a16="http://schemas.microsoft.com/office/drawing/2014/main" id="{D54C3250-88EC-EA85-BF5F-FE183A6A07DE}"/>
                </a:ext>
              </a:extLst>
            </xdr:cNvPr>
            <xdr:cNvGraphicFramePr/>
          </xdr:nvGraphicFramePr>
          <xdr:xfrm>
            <a:off x="0" y="0"/>
            <a:ext cx="0" cy="0"/>
          </xdr:xfrm>
          <a:graphic>
            <a:graphicData uri="http://schemas.microsoft.com/office/drawing/2010/slicer">
              <sle:slicer xmlns:sle="http://schemas.microsoft.com/office/drawing/2010/slicer" name="Respuesta 10"/>
            </a:graphicData>
          </a:graphic>
        </xdr:graphicFrame>
      </mc:Choice>
      <mc:Fallback xmlns="">
        <xdr:sp macro="" textlink="">
          <xdr:nvSpPr>
            <xdr:cNvPr id="0" name=""/>
            <xdr:cNvSpPr>
              <a:spLocks noTextEdit="1"/>
            </xdr:cNvSpPr>
          </xdr:nvSpPr>
          <xdr:spPr>
            <a:xfrm>
              <a:off x="6748736" y="697231"/>
              <a:ext cx="1483291"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xdr:from>
      <xdr:col>3</xdr:col>
      <xdr:colOff>2879146</xdr:colOff>
      <xdr:row>4</xdr:row>
      <xdr:rowOff>131446</xdr:rowOff>
    </xdr:from>
    <xdr:to>
      <xdr:col>3</xdr:col>
      <xdr:colOff>4159150</xdr:colOff>
      <xdr:row>9</xdr:row>
      <xdr:rowOff>55874</xdr:rowOff>
    </xdr:to>
    <mc:AlternateContent xmlns:mc="http://schemas.openxmlformats.org/markup-compatibility/2006" xmlns:sle15="http://schemas.microsoft.com/office/drawing/2012/slicer">
      <mc:Choice Requires="sle15">
        <xdr:graphicFrame macro="">
          <xdr:nvGraphicFramePr>
            <xdr:cNvPr id="6" name="PMC 11">
              <a:extLst>
                <a:ext uri="{FF2B5EF4-FFF2-40B4-BE49-F238E27FC236}">
                  <a16:creationId xmlns:a16="http://schemas.microsoft.com/office/drawing/2014/main" id="{AAE14BE2-873D-EA68-A724-EB8C563825E5}"/>
                </a:ext>
              </a:extLst>
            </xdr:cNvPr>
            <xdr:cNvGraphicFramePr/>
          </xdr:nvGraphicFramePr>
          <xdr:xfrm>
            <a:off x="0" y="0"/>
            <a:ext cx="0" cy="0"/>
          </xdr:xfrm>
          <a:graphic>
            <a:graphicData uri="http://schemas.microsoft.com/office/drawing/2010/slicer">
              <sle:slicer xmlns:sle="http://schemas.microsoft.com/office/drawing/2010/slicer" name="PMC 11"/>
            </a:graphicData>
          </a:graphic>
        </xdr:graphicFrame>
      </mc:Choice>
      <mc:Fallback xmlns="">
        <xdr:sp macro="" textlink="">
          <xdr:nvSpPr>
            <xdr:cNvPr id="0" name=""/>
            <xdr:cNvSpPr>
              <a:spLocks noTextEdit="1"/>
            </xdr:cNvSpPr>
          </xdr:nvSpPr>
          <xdr:spPr>
            <a:xfrm>
              <a:off x="5081326" y="695326"/>
              <a:ext cx="1280004"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xdr:from>
      <xdr:col>3</xdr:col>
      <xdr:colOff>6417253</xdr:colOff>
      <xdr:row>4</xdr:row>
      <xdr:rowOff>131842</xdr:rowOff>
    </xdr:from>
    <xdr:to>
      <xdr:col>3</xdr:col>
      <xdr:colOff>8139373</xdr:colOff>
      <xdr:row>9</xdr:row>
      <xdr:rowOff>55874</xdr:rowOff>
    </xdr:to>
    <mc:AlternateContent xmlns:mc="http://schemas.openxmlformats.org/markup-compatibility/2006" xmlns:sle15="http://schemas.microsoft.com/office/drawing/2012/slicer">
      <mc:Choice Requires="sle15">
        <xdr:graphicFrame macro="">
          <xdr:nvGraphicFramePr>
            <xdr:cNvPr id="7" name="CRB 10">
              <a:extLst>
                <a:ext uri="{FF2B5EF4-FFF2-40B4-BE49-F238E27FC236}">
                  <a16:creationId xmlns:a16="http://schemas.microsoft.com/office/drawing/2014/main" id="{DA1F4CC7-6ED8-B196-7852-8803035087EF}"/>
                </a:ext>
              </a:extLst>
            </xdr:cNvPr>
            <xdr:cNvGraphicFramePr/>
          </xdr:nvGraphicFramePr>
          <xdr:xfrm>
            <a:off x="0" y="0"/>
            <a:ext cx="0" cy="0"/>
          </xdr:xfrm>
          <a:graphic>
            <a:graphicData uri="http://schemas.microsoft.com/office/drawing/2010/slicer">
              <sle:slicer xmlns:sle="http://schemas.microsoft.com/office/drawing/2010/slicer" name="CRB 10"/>
            </a:graphicData>
          </a:graphic>
        </xdr:graphicFrame>
      </mc:Choice>
      <mc:Fallback xmlns="">
        <xdr:sp macro="" textlink="">
          <xdr:nvSpPr>
            <xdr:cNvPr id="0" name=""/>
            <xdr:cNvSpPr>
              <a:spLocks noTextEdit="1"/>
            </xdr:cNvSpPr>
          </xdr:nvSpPr>
          <xdr:spPr>
            <a:xfrm>
              <a:off x="8619433" y="695722"/>
              <a:ext cx="1722120"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0</xdr:col>
      <xdr:colOff>152400</xdr:colOff>
      <xdr:row>4</xdr:row>
      <xdr:rowOff>129974</xdr:rowOff>
    </xdr:from>
    <xdr:to>
      <xdr:col>3</xdr:col>
      <xdr:colOff>2491740</xdr:colOff>
      <xdr:row>9</xdr:row>
      <xdr:rowOff>55874</xdr:rowOff>
    </xdr:to>
    <mc:AlternateContent xmlns:mc="http://schemas.openxmlformats.org/markup-compatibility/2006" xmlns:sle15="http://schemas.microsoft.com/office/drawing/2012/slicer">
      <mc:Choice Requires="sle15">
        <xdr:graphicFrame macro="">
          <xdr:nvGraphicFramePr>
            <xdr:cNvPr id="10" name="Principio">
              <a:extLst>
                <a:ext uri="{FF2B5EF4-FFF2-40B4-BE49-F238E27FC236}">
                  <a16:creationId xmlns:a16="http://schemas.microsoft.com/office/drawing/2014/main" id="{DEC91104-0A90-4969-8C4B-0D4DA25BD81B}"/>
                </a:ext>
              </a:extLst>
            </xdr:cNvPr>
            <xdr:cNvGraphicFramePr/>
          </xdr:nvGraphicFramePr>
          <xdr:xfrm>
            <a:off x="0" y="0"/>
            <a:ext cx="0" cy="0"/>
          </xdr:xfrm>
          <a:graphic>
            <a:graphicData uri="http://schemas.microsoft.com/office/drawing/2010/slicer">
              <sle:slicer xmlns:sle="http://schemas.microsoft.com/office/drawing/2010/slicer" name="Principio"/>
            </a:graphicData>
          </a:graphic>
        </xdr:graphicFrame>
      </mc:Choice>
      <mc:Fallback xmlns="">
        <xdr:sp macro="" textlink="">
          <xdr:nvSpPr>
            <xdr:cNvPr id="0" name=""/>
            <xdr:cNvSpPr>
              <a:spLocks noTextEdit="1"/>
            </xdr:cNvSpPr>
          </xdr:nvSpPr>
          <xdr:spPr>
            <a:xfrm>
              <a:off x="152400" y="693854"/>
              <a:ext cx="4541520" cy="87840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2598447</xdr:colOff>
      <xdr:row>4</xdr:row>
      <xdr:rowOff>162415</xdr:rowOff>
    </xdr:from>
    <xdr:to>
      <xdr:col>3</xdr:col>
      <xdr:colOff>4080413</xdr:colOff>
      <xdr:row>9</xdr:row>
      <xdr:rowOff>84938</xdr:rowOff>
    </xdr:to>
    <mc:AlternateContent xmlns:mc="http://schemas.openxmlformats.org/markup-compatibility/2006" xmlns:sle15="http://schemas.microsoft.com/office/drawing/2012/slicer">
      <mc:Choice Requires="sle15">
        <xdr:graphicFrame macro="">
          <xdr:nvGraphicFramePr>
            <xdr:cNvPr id="2" name="Respuesta 11">
              <a:extLst>
                <a:ext uri="{FF2B5EF4-FFF2-40B4-BE49-F238E27FC236}">
                  <a16:creationId xmlns:a16="http://schemas.microsoft.com/office/drawing/2014/main" id="{4053C999-37AB-44EE-BE31-11A2CC096064}"/>
                </a:ext>
              </a:extLst>
            </xdr:cNvPr>
            <xdr:cNvGraphicFramePr/>
          </xdr:nvGraphicFramePr>
          <xdr:xfrm>
            <a:off x="0" y="0"/>
            <a:ext cx="0" cy="0"/>
          </xdr:xfrm>
          <a:graphic>
            <a:graphicData uri="http://schemas.microsoft.com/office/drawing/2010/slicer">
              <sle:slicer xmlns:sle="http://schemas.microsoft.com/office/drawing/2010/slicer" name="Respuesta 11"/>
            </a:graphicData>
          </a:graphic>
        </xdr:graphicFrame>
      </mc:Choice>
      <mc:Fallback xmlns="">
        <xdr:sp macro="" textlink="">
          <xdr:nvSpPr>
            <xdr:cNvPr id="0" name=""/>
            <xdr:cNvSpPr>
              <a:spLocks noTextEdit="1"/>
            </xdr:cNvSpPr>
          </xdr:nvSpPr>
          <xdr:spPr>
            <a:xfrm>
              <a:off x="4801621" y="725632"/>
              <a:ext cx="1481966"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xdr:from>
      <xdr:col>7</xdr:col>
      <xdr:colOff>76527</xdr:colOff>
      <xdr:row>4</xdr:row>
      <xdr:rowOff>161462</xdr:rowOff>
    </xdr:from>
    <xdr:to>
      <xdr:col>8</xdr:col>
      <xdr:colOff>794375</xdr:colOff>
      <xdr:row>9</xdr:row>
      <xdr:rowOff>85890</xdr:rowOff>
    </xdr:to>
    <mc:AlternateContent xmlns:mc="http://schemas.openxmlformats.org/markup-compatibility/2006" xmlns:sle15="http://schemas.microsoft.com/office/drawing/2012/slicer">
      <mc:Choice Requires="sle15">
        <xdr:graphicFrame macro="">
          <xdr:nvGraphicFramePr>
            <xdr:cNvPr id="3" name="Nivel de conformidad 11">
              <a:extLst>
                <a:ext uri="{FF2B5EF4-FFF2-40B4-BE49-F238E27FC236}">
                  <a16:creationId xmlns:a16="http://schemas.microsoft.com/office/drawing/2014/main" id="{21E4198F-6A2F-4709-A162-203A230A273E}"/>
                </a:ext>
              </a:extLst>
            </xdr:cNvPr>
            <xdr:cNvGraphicFramePr/>
          </xdr:nvGraphicFramePr>
          <xdr:xfrm>
            <a:off x="0" y="0"/>
            <a:ext cx="0" cy="0"/>
          </xdr:xfrm>
          <a:graphic>
            <a:graphicData uri="http://schemas.microsoft.com/office/drawing/2010/slicer">
              <sle:slicer xmlns:sle="http://schemas.microsoft.com/office/drawing/2010/slicer" name="Nivel de conformidad 11"/>
            </a:graphicData>
          </a:graphic>
        </xdr:graphicFrame>
      </mc:Choice>
      <mc:Fallback xmlns="">
        <xdr:sp macro="" textlink="">
          <xdr:nvSpPr>
            <xdr:cNvPr id="0" name=""/>
            <xdr:cNvSpPr>
              <a:spLocks noTextEdit="1"/>
            </xdr:cNvSpPr>
          </xdr:nvSpPr>
          <xdr:spPr>
            <a:xfrm>
              <a:off x="7555723" y="724679"/>
              <a:ext cx="2150739"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xdr:from>
      <xdr:col>3</xdr:col>
      <xdr:colOff>1234863</xdr:colOff>
      <xdr:row>4</xdr:row>
      <xdr:rowOff>161462</xdr:rowOff>
    </xdr:from>
    <xdr:to>
      <xdr:col>3</xdr:col>
      <xdr:colOff>2514867</xdr:colOff>
      <xdr:row>9</xdr:row>
      <xdr:rowOff>85890</xdr:rowOff>
    </xdr:to>
    <mc:AlternateContent xmlns:mc="http://schemas.openxmlformats.org/markup-compatibility/2006" xmlns:sle15="http://schemas.microsoft.com/office/drawing/2012/slicer">
      <mc:Choice Requires="sle15">
        <xdr:graphicFrame macro="">
          <xdr:nvGraphicFramePr>
            <xdr:cNvPr id="4" name="PMC 12">
              <a:extLst>
                <a:ext uri="{FF2B5EF4-FFF2-40B4-BE49-F238E27FC236}">
                  <a16:creationId xmlns:a16="http://schemas.microsoft.com/office/drawing/2014/main" id="{FAFDF980-E028-4132-A882-46E88B4A2D99}"/>
                </a:ext>
              </a:extLst>
            </xdr:cNvPr>
            <xdr:cNvGraphicFramePr/>
          </xdr:nvGraphicFramePr>
          <xdr:xfrm>
            <a:off x="0" y="0"/>
            <a:ext cx="0" cy="0"/>
          </xdr:xfrm>
          <a:graphic>
            <a:graphicData uri="http://schemas.microsoft.com/office/drawing/2010/slicer">
              <sle:slicer xmlns:sle="http://schemas.microsoft.com/office/drawing/2010/slicer" name="PMC 12"/>
            </a:graphicData>
          </a:graphic>
        </xdr:graphicFrame>
      </mc:Choice>
      <mc:Fallback xmlns="">
        <xdr:sp macro="" textlink="">
          <xdr:nvSpPr>
            <xdr:cNvPr id="0" name=""/>
            <xdr:cNvSpPr>
              <a:spLocks noTextEdit="1"/>
            </xdr:cNvSpPr>
          </xdr:nvSpPr>
          <xdr:spPr>
            <a:xfrm>
              <a:off x="3438037" y="724679"/>
              <a:ext cx="1280004"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xdr:from>
      <xdr:col>3</xdr:col>
      <xdr:colOff>4163993</xdr:colOff>
      <xdr:row>4</xdr:row>
      <xdr:rowOff>161660</xdr:rowOff>
    </xdr:from>
    <xdr:to>
      <xdr:col>6</xdr:col>
      <xdr:colOff>713534</xdr:colOff>
      <xdr:row>9</xdr:row>
      <xdr:rowOff>85692</xdr:rowOff>
    </xdr:to>
    <mc:AlternateContent xmlns:mc="http://schemas.openxmlformats.org/markup-compatibility/2006" xmlns:sle15="http://schemas.microsoft.com/office/drawing/2012/slicer">
      <mc:Choice Requires="sle15">
        <xdr:graphicFrame macro="">
          <xdr:nvGraphicFramePr>
            <xdr:cNvPr id="5" name="CRB 11">
              <a:extLst>
                <a:ext uri="{FF2B5EF4-FFF2-40B4-BE49-F238E27FC236}">
                  <a16:creationId xmlns:a16="http://schemas.microsoft.com/office/drawing/2014/main" id="{7946C8B2-7AAD-4890-BDC4-1866A91AC4E1}"/>
                </a:ext>
              </a:extLst>
            </xdr:cNvPr>
            <xdr:cNvGraphicFramePr/>
          </xdr:nvGraphicFramePr>
          <xdr:xfrm>
            <a:off x="0" y="0"/>
            <a:ext cx="0" cy="0"/>
          </xdr:xfrm>
          <a:graphic>
            <a:graphicData uri="http://schemas.microsoft.com/office/drawing/2010/slicer">
              <sle:slicer xmlns:sle="http://schemas.microsoft.com/office/drawing/2010/slicer" name="CRB 11"/>
            </a:graphicData>
          </a:graphic>
        </xdr:graphicFrame>
      </mc:Choice>
      <mc:Fallback xmlns="">
        <xdr:sp macro="" textlink="">
          <xdr:nvSpPr>
            <xdr:cNvPr id="0" name=""/>
            <xdr:cNvSpPr>
              <a:spLocks noTextEdit="1"/>
            </xdr:cNvSpPr>
          </xdr:nvSpPr>
          <xdr:spPr>
            <a:xfrm>
              <a:off x="6367167" y="724877"/>
              <a:ext cx="1104976"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xdr:from>
      <xdr:col>8</xdr:col>
      <xdr:colOff>877956</xdr:colOff>
      <xdr:row>4</xdr:row>
      <xdr:rowOff>165586</xdr:rowOff>
    </xdr:from>
    <xdr:to>
      <xdr:col>9</xdr:col>
      <xdr:colOff>4053839</xdr:colOff>
      <xdr:row>9</xdr:row>
      <xdr:rowOff>81766</xdr:rowOff>
    </xdr:to>
    <mc:AlternateContent xmlns:mc="http://schemas.openxmlformats.org/markup-compatibility/2006" xmlns:sle15="http://schemas.microsoft.com/office/drawing/2012/slicer">
      <mc:Choice Requires="sle15">
        <xdr:graphicFrame macro="">
          <xdr:nvGraphicFramePr>
            <xdr:cNvPr id="6" name="Tipo de Acción 11">
              <a:extLst>
                <a:ext uri="{FF2B5EF4-FFF2-40B4-BE49-F238E27FC236}">
                  <a16:creationId xmlns:a16="http://schemas.microsoft.com/office/drawing/2014/main" id="{E565F233-AECC-4AB1-BF70-A04B684F3966}"/>
                </a:ext>
              </a:extLst>
            </xdr:cNvPr>
            <xdr:cNvGraphicFramePr/>
          </xdr:nvGraphicFramePr>
          <xdr:xfrm>
            <a:off x="0" y="0"/>
            <a:ext cx="0" cy="0"/>
          </xdr:xfrm>
          <a:graphic>
            <a:graphicData uri="http://schemas.microsoft.com/office/drawing/2010/slicer">
              <sle:slicer xmlns:sle="http://schemas.microsoft.com/office/drawing/2010/slicer" name="Tipo de Acción 11"/>
            </a:graphicData>
          </a:graphic>
        </xdr:graphicFrame>
      </mc:Choice>
      <mc:Fallback xmlns="">
        <xdr:sp macro="" textlink="">
          <xdr:nvSpPr>
            <xdr:cNvPr id="0" name=""/>
            <xdr:cNvSpPr>
              <a:spLocks noTextEdit="1"/>
            </xdr:cNvSpPr>
          </xdr:nvSpPr>
          <xdr:spPr>
            <a:xfrm>
              <a:off x="9790043" y="728803"/>
              <a:ext cx="4244339"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twoCellAnchor editAs="absolute">
    <xdr:from>
      <xdr:col>0</xdr:col>
      <xdr:colOff>76200</xdr:colOff>
      <xdr:row>4</xdr:row>
      <xdr:rowOff>160726</xdr:rowOff>
    </xdr:from>
    <xdr:to>
      <xdr:col>3</xdr:col>
      <xdr:colOff>1151283</xdr:colOff>
      <xdr:row>9</xdr:row>
      <xdr:rowOff>86626</xdr:rowOff>
    </xdr:to>
    <mc:AlternateContent xmlns:mc="http://schemas.openxmlformats.org/markup-compatibility/2006" xmlns:sle15="http://schemas.microsoft.com/office/drawing/2012/slicer">
      <mc:Choice Requires="sle15">
        <xdr:graphicFrame macro="">
          <xdr:nvGraphicFramePr>
            <xdr:cNvPr id="7" name="Principio 1">
              <a:extLst>
                <a:ext uri="{FF2B5EF4-FFF2-40B4-BE49-F238E27FC236}">
                  <a16:creationId xmlns:a16="http://schemas.microsoft.com/office/drawing/2014/main" id="{9FC8A97F-A4C7-4ED5-933E-6CF8077026F6}"/>
                </a:ext>
              </a:extLst>
            </xdr:cNvPr>
            <xdr:cNvGraphicFramePr/>
          </xdr:nvGraphicFramePr>
          <xdr:xfrm>
            <a:off x="0" y="0"/>
            <a:ext cx="0" cy="0"/>
          </xdr:xfrm>
          <a:graphic>
            <a:graphicData uri="http://schemas.microsoft.com/office/drawing/2010/slicer">
              <sle:slicer xmlns:sle="http://schemas.microsoft.com/office/drawing/2010/slicer" name="Principio 1"/>
            </a:graphicData>
          </a:graphic>
        </xdr:graphicFrame>
      </mc:Choice>
      <mc:Fallback xmlns="">
        <xdr:sp macro="" textlink="">
          <xdr:nvSpPr>
            <xdr:cNvPr id="0" name=""/>
            <xdr:cNvSpPr>
              <a:spLocks noTextEdit="1"/>
            </xdr:cNvSpPr>
          </xdr:nvSpPr>
          <xdr:spPr>
            <a:xfrm>
              <a:off x="76200" y="723943"/>
              <a:ext cx="3278257" cy="87840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2764639</xdr:colOff>
      <xdr:row>4</xdr:row>
      <xdr:rowOff>125731</xdr:rowOff>
    </xdr:from>
    <xdr:to>
      <xdr:col>2</xdr:col>
      <xdr:colOff>4144657</xdr:colOff>
      <xdr:row>9</xdr:row>
      <xdr:rowOff>48254</xdr:rowOff>
    </xdr:to>
    <mc:AlternateContent xmlns:mc="http://schemas.openxmlformats.org/markup-compatibility/2006" xmlns:sle15="http://schemas.microsoft.com/office/drawing/2012/slicer">
      <mc:Choice Requires="sle15">
        <xdr:graphicFrame macro="">
          <xdr:nvGraphicFramePr>
            <xdr:cNvPr id="3" name="Respuesta">
              <a:extLst>
                <a:ext uri="{FF2B5EF4-FFF2-40B4-BE49-F238E27FC236}">
                  <a16:creationId xmlns:a16="http://schemas.microsoft.com/office/drawing/2014/main" id="{869C04E3-D29E-8C70-EAB3-4905FA332D19}"/>
                </a:ext>
              </a:extLst>
            </xdr:cNvPr>
            <xdr:cNvGraphicFramePr/>
          </xdr:nvGraphicFramePr>
          <xdr:xfrm>
            <a:off x="0" y="0"/>
            <a:ext cx="0" cy="0"/>
          </xdr:xfrm>
          <a:graphic>
            <a:graphicData uri="http://schemas.microsoft.com/office/drawing/2010/slicer">
              <sle:slicer xmlns:sle="http://schemas.microsoft.com/office/drawing/2010/slicer" name="Respuesta"/>
            </a:graphicData>
          </a:graphic>
        </xdr:graphicFrame>
      </mc:Choice>
      <mc:Fallback xmlns="">
        <xdr:sp macro="" textlink="">
          <xdr:nvSpPr>
            <xdr:cNvPr id="0" name=""/>
            <xdr:cNvSpPr>
              <a:spLocks noTextEdit="1"/>
            </xdr:cNvSpPr>
          </xdr:nvSpPr>
          <xdr:spPr>
            <a:xfrm>
              <a:off x="4486759" y="1230631"/>
              <a:ext cx="1380018"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fLocksWithSheet="0"/>
  </xdr:twoCellAnchor>
  <xdr:twoCellAnchor>
    <xdr:from>
      <xdr:col>6</xdr:col>
      <xdr:colOff>46846</xdr:colOff>
      <xdr:row>4</xdr:row>
      <xdr:rowOff>123826</xdr:rowOff>
    </xdr:from>
    <xdr:to>
      <xdr:col>7</xdr:col>
      <xdr:colOff>621360</xdr:colOff>
      <xdr:row>9</xdr:row>
      <xdr:rowOff>48254</xdr:rowOff>
    </xdr:to>
    <mc:AlternateContent xmlns:mc="http://schemas.openxmlformats.org/markup-compatibility/2006" xmlns:sle15="http://schemas.microsoft.com/office/drawing/2012/slicer">
      <mc:Choice Requires="sle15">
        <xdr:graphicFrame macro="">
          <xdr:nvGraphicFramePr>
            <xdr:cNvPr id="4" name="Nivel de conformidad">
              <a:extLst>
                <a:ext uri="{FF2B5EF4-FFF2-40B4-BE49-F238E27FC236}">
                  <a16:creationId xmlns:a16="http://schemas.microsoft.com/office/drawing/2014/main" id="{0E2CC04A-38E1-5194-E0AC-F1FE9FCC3A37}"/>
                </a:ext>
              </a:extLst>
            </xdr:cNvPr>
            <xdr:cNvGraphicFramePr/>
          </xdr:nvGraphicFramePr>
          <xdr:xfrm>
            <a:off x="0" y="0"/>
            <a:ext cx="0" cy="0"/>
          </xdr:xfrm>
          <a:graphic>
            <a:graphicData uri="http://schemas.microsoft.com/office/drawing/2010/slicer">
              <sle:slicer xmlns:sle="http://schemas.microsoft.com/office/drawing/2010/slicer" name="Nivel de conformidad"/>
            </a:graphicData>
          </a:graphic>
        </xdr:graphicFrame>
      </mc:Choice>
      <mc:Fallback xmlns="">
        <xdr:sp macro="" textlink="">
          <xdr:nvSpPr>
            <xdr:cNvPr id="0" name=""/>
            <xdr:cNvSpPr>
              <a:spLocks noTextEdit="1"/>
            </xdr:cNvSpPr>
          </xdr:nvSpPr>
          <xdr:spPr>
            <a:xfrm>
              <a:off x="7042006" y="1228726"/>
              <a:ext cx="1999454"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fLocksWithSheet="0"/>
  </xdr:twoCellAnchor>
  <xdr:twoCellAnchor>
    <xdr:from>
      <xdr:col>0</xdr:col>
      <xdr:colOff>134621</xdr:colOff>
      <xdr:row>4</xdr:row>
      <xdr:rowOff>127636</xdr:rowOff>
    </xdr:from>
    <xdr:to>
      <xdr:col>2</xdr:col>
      <xdr:colOff>1425586</xdr:colOff>
      <xdr:row>9</xdr:row>
      <xdr:rowOff>48254</xdr:rowOff>
    </xdr:to>
    <mc:AlternateContent xmlns:mc="http://schemas.openxmlformats.org/markup-compatibility/2006" xmlns:sle15="http://schemas.microsoft.com/office/drawing/2012/slicer">
      <mc:Choice Requires="sle15">
        <xdr:graphicFrame macro="">
          <xdr:nvGraphicFramePr>
            <xdr:cNvPr id="5" name="Criterio">
              <a:extLst>
                <a:ext uri="{FF2B5EF4-FFF2-40B4-BE49-F238E27FC236}">
                  <a16:creationId xmlns:a16="http://schemas.microsoft.com/office/drawing/2014/main" id="{E0A59888-B3E1-E8A8-94B2-0D670F210532}"/>
                </a:ext>
              </a:extLst>
            </xdr:cNvPr>
            <xdr:cNvGraphicFramePr/>
          </xdr:nvGraphicFramePr>
          <xdr:xfrm>
            <a:off x="0" y="0"/>
            <a:ext cx="0" cy="0"/>
          </xdr:xfrm>
          <a:graphic>
            <a:graphicData uri="http://schemas.microsoft.com/office/drawing/2010/slicer">
              <sle:slicer xmlns:sle="http://schemas.microsoft.com/office/drawing/2010/slicer" name="Criterio"/>
            </a:graphicData>
          </a:graphic>
        </xdr:graphicFrame>
      </mc:Choice>
      <mc:Fallback xmlns="">
        <xdr:sp macro="" textlink="">
          <xdr:nvSpPr>
            <xdr:cNvPr id="0" name=""/>
            <xdr:cNvSpPr>
              <a:spLocks noTextEdit="1"/>
            </xdr:cNvSpPr>
          </xdr:nvSpPr>
          <xdr:spPr>
            <a:xfrm>
              <a:off x="134621" y="1232536"/>
              <a:ext cx="3013085"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fLocksWithSheet="0"/>
  </xdr:twoCellAnchor>
  <xdr:twoCellAnchor>
    <xdr:from>
      <xdr:col>2</xdr:col>
      <xdr:colOff>1499671</xdr:colOff>
      <xdr:row>4</xdr:row>
      <xdr:rowOff>123826</xdr:rowOff>
    </xdr:from>
    <xdr:to>
      <xdr:col>2</xdr:col>
      <xdr:colOff>2690556</xdr:colOff>
      <xdr:row>9</xdr:row>
      <xdr:rowOff>48254</xdr:rowOff>
    </xdr:to>
    <mc:AlternateContent xmlns:mc="http://schemas.openxmlformats.org/markup-compatibility/2006" xmlns:sle15="http://schemas.microsoft.com/office/drawing/2012/slicer">
      <mc:Choice Requires="sle15">
        <xdr:graphicFrame macro="">
          <xdr:nvGraphicFramePr>
            <xdr:cNvPr id="6" name="PMC 1">
              <a:extLst>
                <a:ext uri="{FF2B5EF4-FFF2-40B4-BE49-F238E27FC236}">
                  <a16:creationId xmlns:a16="http://schemas.microsoft.com/office/drawing/2014/main" id="{597AC80D-FD37-2B6A-5E1B-7EF064B9EEF8}"/>
                </a:ext>
              </a:extLst>
            </xdr:cNvPr>
            <xdr:cNvGraphicFramePr/>
          </xdr:nvGraphicFramePr>
          <xdr:xfrm>
            <a:off x="0" y="0"/>
            <a:ext cx="0" cy="0"/>
          </xdr:xfrm>
          <a:graphic>
            <a:graphicData uri="http://schemas.microsoft.com/office/drawing/2010/slicer">
              <sle:slicer xmlns:sle="http://schemas.microsoft.com/office/drawing/2010/slicer" name="PMC 1"/>
            </a:graphicData>
          </a:graphic>
        </xdr:graphicFrame>
      </mc:Choice>
      <mc:Fallback xmlns="">
        <xdr:sp macro="" textlink="">
          <xdr:nvSpPr>
            <xdr:cNvPr id="0" name=""/>
            <xdr:cNvSpPr>
              <a:spLocks noTextEdit="1"/>
            </xdr:cNvSpPr>
          </xdr:nvSpPr>
          <xdr:spPr>
            <a:xfrm>
              <a:off x="3221791" y="1228726"/>
              <a:ext cx="119088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fLocksWithSheet="0"/>
  </xdr:twoCellAnchor>
  <xdr:twoCellAnchor>
    <xdr:from>
      <xdr:col>3</xdr:col>
      <xdr:colOff>50602</xdr:colOff>
      <xdr:row>4</xdr:row>
      <xdr:rowOff>124222</xdr:rowOff>
    </xdr:from>
    <xdr:to>
      <xdr:col>5</xdr:col>
      <xdr:colOff>700727</xdr:colOff>
      <xdr:row>9</xdr:row>
      <xdr:rowOff>48254</xdr:rowOff>
    </xdr:to>
    <mc:AlternateContent xmlns:mc="http://schemas.openxmlformats.org/markup-compatibility/2006" xmlns:sle15="http://schemas.microsoft.com/office/drawing/2012/slicer">
      <mc:Choice Requires="sle15">
        <xdr:graphicFrame macro="">
          <xdr:nvGraphicFramePr>
            <xdr:cNvPr id="7" name="CRB">
              <a:extLst>
                <a:ext uri="{FF2B5EF4-FFF2-40B4-BE49-F238E27FC236}">
                  <a16:creationId xmlns:a16="http://schemas.microsoft.com/office/drawing/2014/main" id="{F558C902-6691-4709-E394-1568DC8DB450}"/>
                </a:ext>
              </a:extLst>
            </xdr:cNvPr>
            <xdr:cNvGraphicFramePr/>
          </xdr:nvGraphicFramePr>
          <xdr:xfrm>
            <a:off x="0" y="0"/>
            <a:ext cx="0" cy="0"/>
          </xdr:xfrm>
          <a:graphic>
            <a:graphicData uri="http://schemas.microsoft.com/office/drawing/2010/slicer">
              <sle:slicer xmlns:sle="http://schemas.microsoft.com/office/drawing/2010/slicer" name="CRB"/>
            </a:graphicData>
          </a:graphic>
        </xdr:graphicFrame>
      </mc:Choice>
      <mc:Fallback xmlns="">
        <xdr:sp macro="" textlink="">
          <xdr:nvSpPr>
            <xdr:cNvPr id="0" name=""/>
            <xdr:cNvSpPr>
              <a:spLocks noTextEdit="1"/>
            </xdr:cNvSpPr>
          </xdr:nvSpPr>
          <xdr:spPr>
            <a:xfrm>
              <a:off x="5940862" y="1229122"/>
              <a:ext cx="1031125"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fLocksWithSheet="0"/>
  </xdr:twoCellAnchor>
  <xdr:twoCellAnchor>
    <xdr:from>
      <xdr:col>7</xdr:col>
      <xdr:colOff>695445</xdr:colOff>
      <xdr:row>4</xdr:row>
      <xdr:rowOff>132074</xdr:rowOff>
    </xdr:from>
    <xdr:to>
      <xdr:col>8</xdr:col>
      <xdr:colOff>4625340</xdr:colOff>
      <xdr:row>9</xdr:row>
      <xdr:rowOff>48254</xdr:rowOff>
    </xdr:to>
    <mc:AlternateContent xmlns:mc="http://schemas.openxmlformats.org/markup-compatibility/2006" xmlns:sle15="http://schemas.microsoft.com/office/drawing/2012/slicer">
      <mc:Choice Requires="sle15">
        <xdr:graphicFrame macro="">
          <xdr:nvGraphicFramePr>
            <xdr:cNvPr id="8" name="Tipo de Acción">
              <a:extLst>
                <a:ext uri="{FF2B5EF4-FFF2-40B4-BE49-F238E27FC236}">
                  <a16:creationId xmlns:a16="http://schemas.microsoft.com/office/drawing/2014/main" id="{3551CD6E-DC87-0A31-E38F-0BACD30F2481}"/>
                </a:ext>
              </a:extLst>
            </xdr:cNvPr>
            <xdr:cNvGraphicFramePr/>
          </xdr:nvGraphicFramePr>
          <xdr:xfrm>
            <a:off x="0" y="0"/>
            <a:ext cx="0" cy="0"/>
          </xdr:xfrm>
          <a:graphic>
            <a:graphicData uri="http://schemas.microsoft.com/office/drawing/2010/slicer">
              <sle:slicer xmlns:sle="http://schemas.microsoft.com/office/drawing/2010/slicer" name="Tipo de Acción"/>
            </a:graphicData>
          </a:graphic>
        </xdr:graphicFrame>
      </mc:Choice>
      <mc:Fallback xmlns="">
        <xdr:sp macro="" textlink="">
          <xdr:nvSpPr>
            <xdr:cNvPr id="0" name=""/>
            <xdr:cNvSpPr>
              <a:spLocks noTextEdit="1"/>
            </xdr:cNvSpPr>
          </xdr:nvSpPr>
          <xdr:spPr>
            <a:xfrm>
              <a:off x="9115545" y="1236974"/>
              <a:ext cx="4996695"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A69105B2-D75A-3D7E-6410-9D5EAC5BC409}"/>
            </a:ext>
          </a:extLst>
        </xdr:cNvPr>
        <xdr:cNvGrpSpPr/>
      </xdr:nvGrpSpPr>
      <xdr:grpSpPr>
        <a:xfrm>
          <a:off x="134621" y="1226821"/>
          <a:ext cx="13720444" cy="876928"/>
          <a:chOff x="134621" y="1236346"/>
          <a:chExt cx="13886179" cy="876928"/>
        </a:xfrm>
      </xdr:grpSpPr>
      <mc:AlternateContent xmlns:mc="http://schemas.openxmlformats.org/markup-compatibility/2006" xmlns:sle15="http://schemas.microsoft.com/office/drawing/2012/slicer">
        <mc:Choice Requires="sle15">
          <xdr:graphicFrame macro="">
            <xdr:nvGraphicFramePr>
              <xdr:cNvPr id="3" name="Respuesta 1">
                <a:extLst>
                  <a:ext uri="{FF2B5EF4-FFF2-40B4-BE49-F238E27FC236}">
                    <a16:creationId xmlns:a16="http://schemas.microsoft.com/office/drawing/2014/main" id="{95FFE401-E5B6-49A9-0C73-37808B43706F}"/>
                  </a:ext>
                </a:extLst>
              </xdr:cNvPr>
              <xdr:cNvGraphicFramePr/>
            </xdr:nvGraphicFramePr>
            <xdr:xfrm>
              <a:off x="4368837" y="1238251"/>
              <a:ext cx="1383815" cy="875023"/>
            </xdr:xfrm>
            <a:graphic>
              <a:graphicData uri="http://schemas.microsoft.com/office/drawing/2010/slicer">
                <sle:slicer xmlns:sle="http://schemas.microsoft.com/office/drawing/2010/slicer" name="Respuesta 1"/>
              </a:graphicData>
            </a:graphic>
          </xdr:graphicFrame>
        </mc:Choice>
        <mc:Fallback xmlns="">
          <xdr:sp macro="" textlink="">
            <xdr:nvSpPr>
              <xdr:cNvPr id="0" name=""/>
              <xdr:cNvSpPr>
                <a:spLocks noTextEdit="1"/>
              </xdr:cNvSpPr>
            </xdr:nvSpPr>
            <xdr:spPr>
              <a:xfrm>
                <a:off x="4368837" y="12382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1">
                <a:extLst>
                  <a:ext uri="{FF2B5EF4-FFF2-40B4-BE49-F238E27FC236}">
                    <a16:creationId xmlns:a16="http://schemas.microsoft.com/office/drawing/2014/main" id="{C4F2237A-5E12-37F5-5568-26A995393E69}"/>
                  </a:ext>
                </a:extLst>
              </xdr:cNvPr>
              <xdr:cNvGraphicFramePr/>
            </xdr:nvGraphicFramePr>
            <xdr:xfrm>
              <a:off x="6931114" y="1236346"/>
              <a:ext cx="2004955" cy="876928"/>
            </xdr:xfrm>
            <a:graphic>
              <a:graphicData uri="http://schemas.microsoft.com/office/drawing/2010/slicer">
                <sle:slicer xmlns:sle="http://schemas.microsoft.com/office/drawing/2010/slicer" name="Nivel de conformidad 1"/>
              </a:graphicData>
            </a:graphic>
          </xdr:graphicFrame>
        </mc:Choice>
        <mc:Fallback xmlns="">
          <xdr:sp macro="" textlink="">
            <xdr:nvSpPr>
              <xdr:cNvPr id="0" name=""/>
              <xdr:cNvSpPr>
                <a:spLocks noTextEdit="1"/>
              </xdr:cNvSpPr>
            </xdr:nvSpPr>
            <xdr:spPr>
              <a:xfrm>
                <a:off x="6931114" y="12363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1">
                <a:extLst>
                  <a:ext uri="{FF2B5EF4-FFF2-40B4-BE49-F238E27FC236}">
                    <a16:creationId xmlns:a16="http://schemas.microsoft.com/office/drawing/2014/main" id="{07702DBF-434E-5883-FB89-A8D1C271FF1D}"/>
                  </a:ext>
                </a:extLst>
              </xdr:cNvPr>
              <xdr:cNvGraphicFramePr/>
            </xdr:nvGraphicFramePr>
            <xdr:xfrm>
              <a:off x="134621" y="1240156"/>
              <a:ext cx="2891479" cy="873118"/>
            </xdr:xfrm>
            <a:graphic>
              <a:graphicData uri="http://schemas.microsoft.com/office/drawing/2010/slicer">
                <sle:slicer xmlns:sle="http://schemas.microsoft.com/office/drawing/2010/slicer" name="Criterio 1"/>
              </a:graphicData>
            </a:graphic>
          </xdr:graphicFrame>
        </mc:Choice>
        <mc:Fallback xmlns="">
          <xdr:sp macro="" textlink="">
            <xdr:nvSpPr>
              <xdr:cNvPr id="0" name=""/>
              <xdr:cNvSpPr>
                <a:spLocks noTextEdit="1"/>
              </xdr:cNvSpPr>
            </xdr:nvSpPr>
            <xdr:spPr>
              <a:xfrm>
                <a:off x="134621" y="12401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2">
                <a:extLst>
                  <a:ext uri="{FF2B5EF4-FFF2-40B4-BE49-F238E27FC236}">
                    <a16:creationId xmlns:a16="http://schemas.microsoft.com/office/drawing/2014/main" id="{D9A0F136-92EE-C3D1-67A3-6CDC60DC80D8}"/>
                  </a:ext>
                </a:extLst>
              </xdr:cNvPr>
              <xdr:cNvGraphicFramePr/>
            </xdr:nvGraphicFramePr>
            <xdr:xfrm>
              <a:off x="3100388" y="1236346"/>
              <a:ext cx="1194161" cy="876928"/>
            </xdr:xfrm>
            <a:graphic>
              <a:graphicData uri="http://schemas.microsoft.com/office/drawing/2010/slicer">
                <sle:slicer xmlns:sle="http://schemas.microsoft.com/office/drawing/2010/slicer" name="PMC 2"/>
              </a:graphicData>
            </a:graphic>
          </xdr:graphicFrame>
        </mc:Choice>
        <mc:Fallback xmlns="">
          <xdr:sp macro="" textlink="">
            <xdr:nvSpPr>
              <xdr:cNvPr id="0" name=""/>
              <xdr:cNvSpPr>
                <a:spLocks noTextEdit="1"/>
              </xdr:cNvSpPr>
            </xdr:nvSpPr>
            <xdr:spPr>
              <a:xfrm>
                <a:off x="3100388" y="12363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1">
                <a:extLst>
                  <a:ext uri="{FF2B5EF4-FFF2-40B4-BE49-F238E27FC236}">
                    <a16:creationId xmlns:a16="http://schemas.microsoft.com/office/drawing/2014/main" id="{98E3B3AE-B70F-6F82-9E36-87294D0F5BB9}"/>
                  </a:ext>
                </a:extLst>
              </xdr:cNvPr>
              <xdr:cNvGraphicFramePr/>
            </xdr:nvGraphicFramePr>
            <xdr:xfrm>
              <a:off x="5826940" y="1236742"/>
              <a:ext cx="1033962" cy="876532"/>
            </xdr:xfrm>
            <a:graphic>
              <a:graphicData uri="http://schemas.microsoft.com/office/drawing/2010/slicer">
                <sle:slicer xmlns:sle="http://schemas.microsoft.com/office/drawing/2010/slicer" name="CRB 1"/>
              </a:graphicData>
            </a:graphic>
          </xdr:graphicFrame>
        </mc:Choice>
        <mc:Fallback xmlns="">
          <xdr:sp macro="" textlink="">
            <xdr:nvSpPr>
              <xdr:cNvPr id="0" name=""/>
              <xdr:cNvSpPr>
                <a:spLocks noTextEdit="1"/>
              </xdr:cNvSpPr>
            </xdr:nvSpPr>
            <xdr:spPr>
              <a:xfrm>
                <a:off x="5826940" y="12367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1">
                <a:extLst>
                  <a:ext uri="{FF2B5EF4-FFF2-40B4-BE49-F238E27FC236}">
                    <a16:creationId xmlns:a16="http://schemas.microsoft.com/office/drawing/2014/main" id="{D4094C6A-8827-DBB9-73A1-348685D2B168}"/>
                  </a:ext>
                </a:extLst>
              </xdr:cNvPr>
              <xdr:cNvGraphicFramePr/>
            </xdr:nvGraphicFramePr>
            <xdr:xfrm>
              <a:off x="9010358" y="1244594"/>
              <a:ext cx="5010442" cy="868680"/>
            </xdr:xfrm>
            <a:graphic>
              <a:graphicData uri="http://schemas.microsoft.com/office/drawing/2010/slicer">
                <sle:slicer xmlns:sle="http://schemas.microsoft.com/office/drawing/2010/slicer" name="Tipo de Acción 1"/>
              </a:graphicData>
            </a:graphic>
          </xdr:graphicFrame>
        </mc:Choice>
        <mc:Fallback xmlns="">
          <xdr:sp macro="" textlink="">
            <xdr:nvSpPr>
              <xdr:cNvPr id="0" name=""/>
              <xdr:cNvSpPr>
                <a:spLocks noTextEdit="1"/>
              </xdr:cNvSpPr>
            </xdr:nvSpPr>
            <xdr:spPr>
              <a:xfrm>
                <a:off x="9010358" y="12445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2BC1B85B-BD59-6630-2828-C1A142E456B5}"/>
            </a:ext>
          </a:extLst>
        </xdr:cNvPr>
        <xdr:cNvGrpSpPr/>
      </xdr:nvGrpSpPr>
      <xdr:grpSpPr>
        <a:xfrm>
          <a:off x="134621" y="1379221"/>
          <a:ext cx="13720444"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2">
                <a:extLst>
                  <a:ext uri="{FF2B5EF4-FFF2-40B4-BE49-F238E27FC236}">
                    <a16:creationId xmlns:a16="http://schemas.microsoft.com/office/drawing/2014/main" id="{FEDC133F-8BF8-03DC-1CE6-735AD2DE2067}"/>
                  </a:ext>
                </a:extLst>
              </xdr:cNvPr>
              <xdr:cNvGraphicFramePr/>
            </xdr:nvGraphicFramePr>
            <xdr:xfrm>
              <a:off x="4368837" y="1390651"/>
              <a:ext cx="1383815" cy="875023"/>
            </xdr:xfrm>
            <a:graphic>
              <a:graphicData uri="http://schemas.microsoft.com/office/drawing/2010/slicer">
                <sle:slicer xmlns:sle="http://schemas.microsoft.com/office/drawing/2010/slicer" name="Respuesta 2"/>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2">
                <a:extLst>
                  <a:ext uri="{FF2B5EF4-FFF2-40B4-BE49-F238E27FC236}">
                    <a16:creationId xmlns:a16="http://schemas.microsoft.com/office/drawing/2014/main" id="{F810101F-DD22-66F5-45EC-5914FCCD4C45}"/>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2"/>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2">
                <a:extLst>
                  <a:ext uri="{FF2B5EF4-FFF2-40B4-BE49-F238E27FC236}">
                    <a16:creationId xmlns:a16="http://schemas.microsoft.com/office/drawing/2014/main" id="{73D3FD5A-D782-8F1E-DB24-D0071102CCD7}"/>
                  </a:ext>
                </a:extLst>
              </xdr:cNvPr>
              <xdr:cNvGraphicFramePr/>
            </xdr:nvGraphicFramePr>
            <xdr:xfrm>
              <a:off x="134621" y="1392556"/>
              <a:ext cx="2891479" cy="873118"/>
            </xdr:xfrm>
            <a:graphic>
              <a:graphicData uri="http://schemas.microsoft.com/office/drawing/2010/slicer">
                <sle:slicer xmlns:sle="http://schemas.microsoft.com/office/drawing/2010/slicer" name="Criterio 2"/>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3">
                <a:extLst>
                  <a:ext uri="{FF2B5EF4-FFF2-40B4-BE49-F238E27FC236}">
                    <a16:creationId xmlns:a16="http://schemas.microsoft.com/office/drawing/2014/main" id="{0D3071E1-1A32-6CD3-EC8C-E50FFC3C7666}"/>
                  </a:ext>
                </a:extLst>
              </xdr:cNvPr>
              <xdr:cNvGraphicFramePr/>
            </xdr:nvGraphicFramePr>
            <xdr:xfrm>
              <a:off x="3100388" y="1388746"/>
              <a:ext cx="1194161" cy="876928"/>
            </xdr:xfrm>
            <a:graphic>
              <a:graphicData uri="http://schemas.microsoft.com/office/drawing/2010/slicer">
                <sle:slicer xmlns:sle="http://schemas.microsoft.com/office/drawing/2010/slicer" name="PMC 3"/>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2">
                <a:extLst>
                  <a:ext uri="{FF2B5EF4-FFF2-40B4-BE49-F238E27FC236}">
                    <a16:creationId xmlns:a16="http://schemas.microsoft.com/office/drawing/2014/main" id="{869B888D-2C95-41D5-C8AD-C8289285E772}"/>
                  </a:ext>
                </a:extLst>
              </xdr:cNvPr>
              <xdr:cNvGraphicFramePr/>
            </xdr:nvGraphicFramePr>
            <xdr:xfrm>
              <a:off x="5826940" y="1389142"/>
              <a:ext cx="1033962" cy="876532"/>
            </xdr:xfrm>
            <a:graphic>
              <a:graphicData uri="http://schemas.microsoft.com/office/drawing/2010/slicer">
                <sle:slicer xmlns:sle="http://schemas.microsoft.com/office/drawing/2010/slicer" name="CRB 2"/>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2">
                <a:extLst>
                  <a:ext uri="{FF2B5EF4-FFF2-40B4-BE49-F238E27FC236}">
                    <a16:creationId xmlns:a16="http://schemas.microsoft.com/office/drawing/2014/main" id="{3B3464B3-12DF-F34E-17A2-29E91A4BD0E0}"/>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2"/>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2DEFB581-B2C0-7B4E-04BA-1BEC6ED3AAF7}"/>
            </a:ext>
          </a:extLst>
        </xdr:cNvPr>
        <xdr:cNvGrpSpPr/>
      </xdr:nvGrpSpPr>
      <xdr:grpSpPr>
        <a:xfrm>
          <a:off x="134621" y="1226821"/>
          <a:ext cx="13720444" cy="876928"/>
          <a:chOff x="134621" y="1236346"/>
          <a:chExt cx="13886179" cy="876928"/>
        </a:xfrm>
      </xdr:grpSpPr>
      <mc:AlternateContent xmlns:mc="http://schemas.openxmlformats.org/markup-compatibility/2006" xmlns:sle15="http://schemas.microsoft.com/office/drawing/2012/slicer">
        <mc:Choice Requires="sle15">
          <xdr:graphicFrame macro="">
            <xdr:nvGraphicFramePr>
              <xdr:cNvPr id="3" name="Respuesta 3">
                <a:extLst>
                  <a:ext uri="{FF2B5EF4-FFF2-40B4-BE49-F238E27FC236}">
                    <a16:creationId xmlns:a16="http://schemas.microsoft.com/office/drawing/2014/main" id="{DFF1AA41-DAB5-56BC-87CC-F5CE2659B664}"/>
                  </a:ext>
                </a:extLst>
              </xdr:cNvPr>
              <xdr:cNvGraphicFramePr/>
            </xdr:nvGraphicFramePr>
            <xdr:xfrm>
              <a:off x="4368837" y="1238251"/>
              <a:ext cx="1383815" cy="875023"/>
            </xdr:xfrm>
            <a:graphic>
              <a:graphicData uri="http://schemas.microsoft.com/office/drawing/2010/slicer">
                <sle:slicer xmlns:sle="http://schemas.microsoft.com/office/drawing/2010/slicer" name="Respuesta 3"/>
              </a:graphicData>
            </a:graphic>
          </xdr:graphicFrame>
        </mc:Choice>
        <mc:Fallback xmlns="">
          <xdr:sp macro="" textlink="">
            <xdr:nvSpPr>
              <xdr:cNvPr id="0" name=""/>
              <xdr:cNvSpPr>
                <a:spLocks noTextEdit="1"/>
              </xdr:cNvSpPr>
            </xdr:nvSpPr>
            <xdr:spPr>
              <a:xfrm>
                <a:off x="4368837" y="12382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3">
                <a:extLst>
                  <a:ext uri="{FF2B5EF4-FFF2-40B4-BE49-F238E27FC236}">
                    <a16:creationId xmlns:a16="http://schemas.microsoft.com/office/drawing/2014/main" id="{23966C33-8D75-1AF5-BBDE-15FFBC7C3A50}"/>
                  </a:ext>
                </a:extLst>
              </xdr:cNvPr>
              <xdr:cNvGraphicFramePr/>
            </xdr:nvGraphicFramePr>
            <xdr:xfrm>
              <a:off x="6931114" y="1236346"/>
              <a:ext cx="2004955" cy="876928"/>
            </xdr:xfrm>
            <a:graphic>
              <a:graphicData uri="http://schemas.microsoft.com/office/drawing/2010/slicer">
                <sle:slicer xmlns:sle="http://schemas.microsoft.com/office/drawing/2010/slicer" name="Nivel de conformidad 3"/>
              </a:graphicData>
            </a:graphic>
          </xdr:graphicFrame>
        </mc:Choice>
        <mc:Fallback xmlns="">
          <xdr:sp macro="" textlink="">
            <xdr:nvSpPr>
              <xdr:cNvPr id="0" name=""/>
              <xdr:cNvSpPr>
                <a:spLocks noTextEdit="1"/>
              </xdr:cNvSpPr>
            </xdr:nvSpPr>
            <xdr:spPr>
              <a:xfrm>
                <a:off x="6931114" y="12363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3">
                <a:extLst>
                  <a:ext uri="{FF2B5EF4-FFF2-40B4-BE49-F238E27FC236}">
                    <a16:creationId xmlns:a16="http://schemas.microsoft.com/office/drawing/2014/main" id="{B4341E8E-C8E8-F834-7D3E-E435379830ED}"/>
                  </a:ext>
                </a:extLst>
              </xdr:cNvPr>
              <xdr:cNvGraphicFramePr/>
            </xdr:nvGraphicFramePr>
            <xdr:xfrm>
              <a:off x="134621" y="1240156"/>
              <a:ext cx="2891479" cy="873118"/>
            </xdr:xfrm>
            <a:graphic>
              <a:graphicData uri="http://schemas.microsoft.com/office/drawing/2010/slicer">
                <sle:slicer xmlns:sle="http://schemas.microsoft.com/office/drawing/2010/slicer" name="Criterio 3"/>
              </a:graphicData>
            </a:graphic>
          </xdr:graphicFrame>
        </mc:Choice>
        <mc:Fallback xmlns="">
          <xdr:sp macro="" textlink="">
            <xdr:nvSpPr>
              <xdr:cNvPr id="0" name=""/>
              <xdr:cNvSpPr>
                <a:spLocks noTextEdit="1"/>
              </xdr:cNvSpPr>
            </xdr:nvSpPr>
            <xdr:spPr>
              <a:xfrm>
                <a:off x="134621" y="12401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4">
                <a:extLst>
                  <a:ext uri="{FF2B5EF4-FFF2-40B4-BE49-F238E27FC236}">
                    <a16:creationId xmlns:a16="http://schemas.microsoft.com/office/drawing/2014/main" id="{00192D36-68E5-A0A4-627C-C063618236F4}"/>
                  </a:ext>
                </a:extLst>
              </xdr:cNvPr>
              <xdr:cNvGraphicFramePr/>
            </xdr:nvGraphicFramePr>
            <xdr:xfrm>
              <a:off x="3100388" y="1236346"/>
              <a:ext cx="1194161" cy="876928"/>
            </xdr:xfrm>
            <a:graphic>
              <a:graphicData uri="http://schemas.microsoft.com/office/drawing/2010/slicer">
                <sle:slicer xmlns:sle="http://schemas.microsoft.com/office/drawing/2010/slicer" name="PMC 4"/>
              </a:graphicData>
            </a:graphic>
          </xdr:graphicFrame>
        </mc:Choice>
        <mc:Fallback xmlns="">
          <xdr:sp macro="" textlink="">
            <xdr:nvSpPr>
              <xdr:cNvPr id="0" name=""/>
              <xdr:cNvSpPr>
                <a:spLocks noTextEdit="1"/>
              </xdr:cNvSpPr>
            </xdr:nvSpPr>
            <xdr:spPr>
              <a:xfrm>
                <a:off x="3100388" y="12363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3">
                <a:extLst>
                  <a:ext uri="{FF2B5EF4-FFF2-40B4-BE49-F238E27FC236}">
                    <a16:creationId xmlns:a16="http://schemas.microsoft.com/office/drawing/2014/main" id="{652A4FB8-0B97-CE62-4A52-13F688BC1726}"/>
                  </a:ext>
                </a:extLst>
              </xdr:cNvPr>
              <xdr:cNvGraphicFramePr/>
            </xdr:nvGraphicFramePr>
            <xdr:xfrm>
              <a:off x="5826940" y="1236742"/>
              <a:ext cx="1033962" cy="876532"/>
            </xdr:xfrm>
            <a:graphic>
              <a:graphicData uri="http://schemas.microsoft.com/office/drawing/2010/slicer">
                <sle:slicer xmlns:sle="http://schemas.microsoft.com/office/drawing/2010/slicer" name="CRB 3"/>
              </a:graphicData>
            </a:graphic>
          </xdr:graphicFrame>
        </mc:Choice>
        <mc:Fallback xmlns="">
          <xdr:sp macro="" textlink="">
            <xdr:nvSpPr>
              <xdr:cNvPr id="0" name=""/>
              <xdr:cNvSpPr>
                <a:spLocks noTextEdit="1"/>
              </xdr:cNvSpPr>
            </xdr:nvSpPr>
            <xdr:spPr>
              <a:xfrm>
                <a:off x="5826940" y="12367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3">
                <a:extLst>
                  <a:ext uri="{FF2B5EF4-FFF2-40B4-BE49-F238E27FC236}">
                    <a16:creationId xmlns:a16="http://schemas.microsoft.com/office/drawing/2014/main" id="{EA892A7D-EB50-5A32-F95E-5F876ACC047A}"/>
                  </a:ext>
                </a:extLst>
              </xdr:cNvPr>
              <xdr:cNvGraphicFramePr/>
            </xdr:nvGraphicFramePr>
            <xdr:xfrm>
              <a:off x="9010358" y="1244594"/>
              <a:ext cx="5010442" cy="868680"/>
            </xdr:xfrm>
            <a:graphic>
              <a:graphicData uri="http://schemas.microsoft.com/office/drawing/2010/slicer">
                <sle:slicer xmlns:sle="http://schemas.microsoft.com/office/drawing/2010/slicer" name="Tipo de Acción 3"/>
              </a:graphicData>
            </a:graphic>
          </xdr:graphicFrame>
        </mc:Choice>
        <mc:Fallback xmlns="">
          <xdr:sp macro="" textlink="">
            <xdr:nvSpPr>
              <xdr:cNvPr id="0" name=""/>
              <xdr:cNvSpPr>
                <a:spLocks noTextEdit="1"/>
              </xdr:cNvSpPr>
            </xdr:nvSpPr>
            <xdr:spPr>
              <a:xfrm>
                <a:off x="9010358" y="12445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6C5EC13C-0949-8AF8-733B-602626DA8F3E}"/>
            </a:ext>
          </a:extLst>
        </xdr:cNvPr>
        <xdr:cNvGrpSpPr/>
      </xdr:nvGrpSpPr>
      <xdr:grpSpPr>
        <a:xfrm>
          <a:off x="134621" y="1379221"/>
          <a:ext cx="13596619"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4">
                <a:extLst>
                  <a:ext uri="{FF2B5EF4-FFF2-40B4-BE49-F238E27FC236}">
                    <a16:creationId xmlns:a16="http://schemas.microsoft.com/office/drawing/2014/main" id="{D7B8D7F9-F2C7-9E6A-02A1-C03DF97E3E5D}"/>
                  </a:ext>
                </a:extLst>
              </xdr:cNvPr>
              <xdr:cNvGraphicFramePr/>
            </xdr:nvGraphicFramePr>
            <xdr:xfrm>
              <a:off x="4368837" y="1390651"/>
              <a:ext cx="1383815" cy="875023"/>
            </xdr:xfrm>
            <a:graphic>
              <a:graphicData uri="http://schemas.microsoft.com/office/drawing/2010/slicer">
                <sle:slicer xmlns:sle="http://schemas.microsoft.com/office/drawing/2010/slicer" name="Respuesta 4"/>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4">
                <a:extLst>
                  <a:ext uri="{FF2B5EF4-FFF2-40B4-BE49-F238E27FC236}">
                    <a16:creationId xmlns:a16="http://schemas.microsoft.com/office/drawing/2014/main" id="{1011B35D-92CA-6304-A778-5056EF769ADA}"/>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4"/>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4">
                <a:extLst>
                  <a:ext uri="{FF2B5EF4-FFF2-40B4-BE49-F238E27FC236}">
                    <a16:creationId xmlns:a16="http://schemas.microsoft.com/office/drawing/2014/main" id="{7BD90961-1212-CDA4-0C82-1C0B1E6A128A}"/>
                  </a:ext>
                </a:extLst>
              </xdr:cNvPr>
              <xdr:cNvGraphicFramePr/>
            </xdr:nvGraphicFramePr>
            <xdr:xfrm>
              <a:off x="134621" y="1392556"/>
              <a:ext cx="2891479" cy="873118"/>
            </xdr:xfrm>
            <a:graphic>
              <a:graphicData uri="http://schemas.microsoft.com/office/drawing/2010/slicer">
                <sle:slicer xmlns:sle="http://schemas.microsoft.com/office/drawing/2010/slicer" name="Criterio 4"/>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5">
                <a:extLst>
                  <a:ext uri="{FF2B5EF4-FFF2-40B4-BE49-F238E27FC236}">
                    <a16:creationId xmlns:a16="http://schemas.microsoft.com/office/drawing/2014/main" id="{C36D61AD-E17E-A649-CA45-50B927BF5A4E}"/>
                  </a:ext>
                </a:extLst>
              </xdr:cNvPr>
              <xdr:cNvGraphicFramePr/>
            </xdr:nvGraphicFramePr>
            <xdr:xfrm>
              <a:off x="3100388" y="1388746"/>
              <a:ext cx="1194161" cy="876928"/>
            </xdr:xfrm>
            <a:graphic>
              <a:graphicData uri="http://schemas.microsoft.com/office/drawing/2010/slicer">
                <sle:slicer xmlns:sle="http://schemas.microsoft.com/office/drawing/2010/slicer" name="PMC 5"/>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4">
                <a:extLst>
                  <a:ext uri="{FF2B5EF4-FFF2-40B4-BE49-F238E27FC236}">
                    <a16:creationId xmlns:a16="http://schemas.microsoft.com/office/drawing/2014/main" id="{9A61A92B-E8BF-A2A2-3F76-6EFF97E13D64}"/>
                  </a:ext>
                </a:extLst>
              </xdr:cNvPr>
              <xdr:cNvGraphicFramePr/>
            </xdr:nvGraphicFramePr>
            <xdr:xfrm>
              <a:off x="5826940" y="1389142"/>
              <a:ext cx="1033962" cy="876532"/>
            </xdr:xfrm>
            <a:graphic>
              <a:graphicData uri="http://schemas.microsoft.com/office/drawing/2010/slicer">
                <sle:slicer xmlns:sle="http://schemas.microsoft.com/office/drawing/2010/slicer" name="CRB 4"/>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4">
                <a:extLst>
                  <a:ext uri="{FF2B5EF4-FFF2-40B4-BE49-F238E27FC236}">
                    <a16:creationId xmlns:a16="http://schemas.microsoft.com/office/drawing/2014/main" id="{0D563D80-63A1-BEC5-58E7-E23FECB19726}"/>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4"/>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5B8290BE-6039-8E9E-9C7B-358E295D9E91}"/>
            </a:ext>
          </a:extLst>
        </xdr:cNvPr>
        <xdr:cNvGrpSpPr/>
      </xdr:nvGrpSpPr>
      <xdr:grpSpPr>
        <a:xfrm>
          <a:off x="134621" y="1379221"/>
          <a:ext cx="13596619"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5">
                <a:extLst>
                  <a:ext uri="{FF2B5EF4-FFF2-40B4-BE49-F238E27FC236}">
                    <a16:creationId xmlns:a16="http://schemas.microsoft.com/office/drawing/2014/main" id="{7E69F107-D7EA-BC65-7434-186070261CCA}"/>
                  </a:ext>
                </a:extLst>
              </xdr:cNvPr>
              <xdr:cNvGraphicFramePr/>
            </xdr:nvGraphicFramePr>
            <xdr:xfrm>
              <a:off x="4368837" y="1390651"/>
              <a:ext cx="1383815" cy="875023"/>
            </xdr:xfrm>
            <a:graphic>
              <a:graphicData uri="http://schemas.microsoft.com/office/drawing/2010/slicer">
                <sle:slicer xmlns:sle="http://schemas.microsoft.com/office/drawing/2010/slicer" name="Respuesta 5"/>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5">
                <a:extLst>
                  <a:ext uri="{FF2B5EF4-FFF2-40B4-BE49-F238E27FC236}">
                    <a16:creationId xmlns:a16="http://schemas.microsoft.com/office/drawing/2014/main" id="{D8F152B8-1F63-3DF7-C315-66A5D9ADCFD4}"/>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5"/>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5">
                <a:extLst>
                  <a:ext uri="{FF2B5EF4-FFF2-40B4-BE49-F238E27FC236}">
                    <a16:creationId xmlns:a16="http://schemas.microsoft.com/office/drawing/2014/main" id="{9A652C6D-A970-874E-1561-7206D59206A0}"/>
                  </a:ext>
                </a:extLst>
              </xdr:cNvPr>
              <xdr:cNvGraphicFramePr/>
            </xdr:nvGraphicFramePr>
            <xdr:xfrm>
              <a:off x="134621" y="1392556"/>
              <a:ext cx="2891479" cy="873118"/>
            </xdr:xfrm>
            <a:graphic>
              <a:graphicData uri="http://schemas.microsoft.com/office/drawing/2010/slicer">
                <sle:slicer xmlns:sle="http://schemas.microsoft.com/office/drawing/2010/slicer" name="Criterio 5"/>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6">
                <a:extLst>
                  <a:ext uri="{FF2B5EF4-FFF2-40B4-BE49-F238E27FC236}">
                    <a16:creationId xmlns:a16="http://schemas.microsoft.com/office/drawing/2014/main" id="{98F91C81-B30A-59A1-B2BC-23840D138E48}"/>
                  </a:ext>
                </a:extLst>
              </xdr:cNvPr>
              <xdr:cNvGraphicFramePr/>
            </xdr:nvGraphicFramePr>
            <xdr:xfrm>
              <a:off x="3100388" y="1388746"/>
              <a:ext cx="1194161" cy="876928"/>
            </xdr:xfrm>
            <a:graphic>
              <a:graphicData uri="http://schemas.microsoft.com/office/drawing/2010/slicer">
                <sle:slicer xmlns:sle="http://schemas.microsoft.com/office/drawing/2010/slicer" name="PMC 6"/>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5">
                <a:extLst>
                  <a:ext uri="{FF2B5EF4-FFF2-40B4-BE49-F238E27FC236}">
                    <a16:creationId xmlns:a16="http://schemas.microsoft.com/office/drawing/2014/main" id="{9CF50559-CBE0-44E2-061E-68B3C7B434D3}"/>
                  </a:ext>
                </a:extLst>
              </xdr:cNvPr>
              <xdr:cNvGraphicFramePr/>
            </xdr:nvGraphicFramePr>
            <xdr:xfrm>
              <a:off x="5826940" y="1389142"/>
              <a:ext cx="1033962" cy="876532"/>
            </xdr:xfrm>
            <a:graphic>
              <a:graphicData uri="http://schemas.microsoft.com/office/drawing/2010/slicer">
                <sle:slicer xmlns:sle="http://schemas.microsoft.com/office/drawing/2010/slicer" name="CRB 5"/>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5">
                <a:extLst>
                  <a:ext uri="{FF2B5EF4-FFF2-40B4-BE49-F238E27FC236}">
                    <a16:creationId xmlns:a16="http://schemas.microsoft.com/office/drawing/2014/main" id="{E73733A1-6FE0-1C92-A7E9-C4AFFC196A88}"/>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5"/>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E3D4F44D-C938-C677-5E61-429F1AB7CAF4}"/>
            </a:ext>
          </a:extLst>
        </xdr:cNvPr>
        <xdr:cNvGrpSpPr/>
      </xdr:nvGrpSpPr>
      <xdr:grpSpPr>
        <a:xfrm>
          <a:off x="134621" y="1636396"/>
          <a:ext cx="13596619" cy="876928"/>
          <a:chOff x="134621" y="1647826"/>
          <a:chExt cx="13886179" cy="876928"/>
        </a:xfrm>
      </xdr:grpSpPr>
      <mc:AlternateContent xmlns:mc="http://schemas.openxmlformats.org/markup-compatibility/2006" xmlns:sle15="http://schemas.microsoft.com/office/drawing/2012/slicer">
        <mc:Choice Requires="sle15">
          <xdr:graphicFrame macro="">
            <xdr:nvGraphicFramePr>
              <xdr:cNvPr id="3" name="Respuesta 6">
                <a:extLst>
                  <a:ext uri="{FF2B5EF4-FFF2-40B4-BE49-F238E27FC236}">
                    <a16:creationId xmlns:a16="http://schemas.microsoft.com/office/drawing/2014/main" id="{5E1124AF-A140-DD10-91CF-8A4D367DF393}"/>
                  </a:ext>
                </a:extLst>
              </xdr:cNvPr>
              <xdr:cNvGraphicFramePr/>
            </xdr:nvGraphicFramePr>
            <xdr:xfrm>
              <a:off x="4368837" y="1649731"/>
              <a:ext cx="1383815" cy="875023"/>
            </xdr:xfrm>
            <a:graphic>
              <a:graphicData uri="http://schemas.microsoft.com/office/drawing/2010/slicer">
                <sle:slicer xmlns:sle="http://schemas.microsoft.com/office/drawing/2010/slicer" name="Respuesta 6"/>
              </a:graphicData>
            </a:graphic>
          </xdr:graphicFrame>
        </mc:Choice>
        <mc:Fallback xmlns="">
          <xdr:sp macro="" textlink="">
            <xdr:nvSpPr>
              <xdr:cNvPr id="0" name=""/>
              <xdr:cNvSpPr>
                <a:spLocks noTextEdit="1"/>
              </xdr:cNvSpPr>
            </xdr:nvSpPr>
            <xdr:spPr>
              <a:xfrm>
                <a:off x="4368837" y="164973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6">
                <a:extLst>
                  <a:ext uri="{FF2B5EF4-FFF2-40B4-BE49-F238E27FC236}">
                    <a16:creationId xmlns:a16="http://schemas.microsoft.com/office/drawing/2014/main" id="{98977993-4B77-8D22-0144-BC8187C1EB08}"/>
                  </a:ext>
                </a:extLst>
              </xdr:cNvPr>
              <xdr:cNvGraphicFramePr/>
            </xdr:nvGraphicFramePr>
            <xdr:xfrm>
              <a:off x="6931114" y="1647826"/>
              <a:ext cx="2004955" cy="876928"/>
            </xdr:xfrm>
            <a:graphic>
              <a:graphicData uri="http://schemas.microsoft.com/office/drawing/2010/slicer">
                <sle:slicer xmlns:sle="http://schemas.microsoft.com/office/drawing/2010/slicer" name="Nivel de conformidad 6"/>
              </a:graphicData>
            </a:graphic>
          </xdr:graphicFrame>
        </mc:Choice>
        <mc:Fallback xmlns="">
          <xdr:sp macro="" textlink="">
            <xdr:nvSpPr>
              <xdr:cNvPr id="0" name=""/>
              <xdr:cNvSpPr>
                <a:spLocks noTextEdit="1"/>
              </xdr:cNvSpPr>
            </xdr:nvSpPr>
            <xdr:spPr>
              <a:xfrm>
                <a:off x="6931114" y="164782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6">
                <a:extLst>
                  <a:ext uri="{FF2B5EF4-FFF2-40B4-BE49-F238E27FC236}">
                    <a16:creationId xmlns:a16="http://schemas.microsoft.com/office/drawing/2014/main" id="{D6A563E7-84D0-91F4-2E4A-9FB42D21F654}"/>
                  </a:ext>
                </a:extLst>
              </xdr:cNvPr>
              <xdr:cNvGraphicFramePr/>
            </xdr:nvGraphicFramePr>
            <xdr:xfrm>
              <a:off x="134621" y="1651636"/>
              <a:ext cx="2891479" cy="873118"/>
            </xdr:xfrm>
            <a:graphic>
              <a:graphicData uri="http://schemas.microsoft.com/office/drawing/2010/slicer">
                <sle:slicer xmlns:sle="http://schemas.microsoft.com/office/drawing/2010/slicer" name="Criterio 6"/>
              </a:graphicData>
            </a:graphic>
          </xdr:graphicFrame>
        </mc:Choice>
        <mc:Fallback xmlns="">
          <xdr:sp macro="" textlink="">
            <xdr:nvSpPr>
              <xdr:cNvPr id="0" name=""/>
              <xdr:cNvSpPr>
                <a:spLocks noTextEdit="1"/>
              </xdr:cNvSpPr>
            </xdr:nvSpPr>
            <xdr:spPr>
              <a:xfrm>
                <a:off x="134621" y="165163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7">
                <a:extLst>
                  <a:ext uri="{FF2B5EF4-FFF2-40B4-BE49-F238E27FC236}">
                    <a16:creationId xmlns:a16="http://schemas.microsoft.com/office/drawing/2014/main" id="{2B491512-C04F-ACA9-DE9E-5AE069D989DF}"/>
                  </a:ext>
                </a:extLst>
              </xdr:cNvPr>
              <xdr:cNvGraphicFramePr/>
            </xdr:nvGraphicFramePr>
            <xdr:xfrm>
              <a:off x="3100388" y="1647826"/>
              <a:ext cx="1194161" cy="876928"/>
            </xdr:xfrm>
            <a:graphic>
              <a:graphicData uri="http://schemas.microsoft.com/office/drawing/2010/slicer">
                <sle:slicer xmlns:sle="http://schemas.microsoft.com/office/drawing/2010/slicer" name="PMC 7"/>
              </a:graphicData>
            </a:graphic>
          </xdr:graphicFrame>
        </mc:Choice>
        <mc:Fallback xmlns="">
          <xdr:sp macro="" textlink="">
            <xdr:nvSpPr>
              <xdr:cNvPr id="0" name=""/>
              <xdr:cNvSpPr>
                <a:spLocks noTextEdit="1"/>
              </xdr:cNvSpPr>
            </xdr:nvSpPr>
            <xdr:spPr>
              <a:xfrm>
                <a:off x="3100388" y="164782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6">
                <a:extLst>
                  <a:ext uri="{FF2B5EF4-FFF2-40B4-BE49-F238E27FC236}">
                    <a16:creationId xmlns:a16="http://schemas.microsoft.com/office/drawing/2014/main" id="{76FE5637-33D7-92AF-B381-AE55B6725B64}"/>
                  </a:ext>
                </a:extLst>
              </xdr:cNvPr>
              <xdr:cNvGraphicFramePr/>
            </xdr:nvGraphicFramePr>
            <xdr:xfrm>
              <a:off x="5826940" y="1648222"/>
              <a:ext cx="1033962" cy="876532"/>
            </xdr:xfrm>
            <a:graphic>
              <a:graphicData uri="http://schemas.microsoft.com/office/drawing/2010/slicer">
                <sle:slicer xmlns:sle="http://schemas.microsoft.com/office/drawing/2010/slicer" name="CRB 6"/>
              </a:graphicData>
            </a:graphic>
          </xdr:graphicFrame>
        </mc:Choice>
        <mc:Fallback xmlns="">
          <xdr:sp macro="" textlink="">
            <xdr:nvSpPr>
              <xdr:cNvPr id="0" name=""/>
              <xdr:cNvSpPr>
                <a:spLocks noTextEdit="1"/>
              </xdr:cNvSpPr>
            </xdr:nvSpPr>
            <xdr:spPr>
              <a:xfrm>
                <a:off x="5826940" y="164822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6">
                <a:extLst>
                  <a:ext uri="{FF2B5EF4-FFF2-40B4-BE49-F238E27FC236}">
                    <a16:creationId xmlns:a16="http://schemas.microsoft.com/office/drawing/2014/main" id="{0E8EDEEA-A10F-DB62-55C1-C0126A491300}"/>
                  </a:ext>
                </a:extLst>
              </xdr:cNvPr>
              <xdr:cNvGraphicFramePr/>
            </xdr:nvGraphicFramePr>
            <xdr:xfrm>
              <a:off x="9010358" y="1656074"/>
              <a:ext cx="5010442" cy="868680"/>
            </xdr:xfrm>
            <a:graphic>
              <a:graphicData uri="http://schemas.microsoft.com/office/drawing/2010/slicer">
                <sle:slicer xmlns:sle="http://schemas.microsoft.com/office/drawing/2010/slicer" name="Tipo de Acción 6"/>
              </a:graphicData>
            </a:graphic>
          </xdr:graphicFrame>
        </mc:Choice>
        <mc:Fallback xmlns="">
          <xdr:sp macro="" textlink="">
            <xdr:nvSpPr>
              <xdr:cNvPr id="0" name=""/>
              <xdr:cNvSpPr>
                <a:spLocks noTextEdit="1"/>
              </xdr:cNvSpPr>
            </xdr:nvSpPr>
            <xdr:spPr>
              <a:xfrm>
                <a:off x="9010358" y="165607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6D783DED-99F5-1EF6-BB5A-7F7245EA503E}"/>
            </a:ext>
          </a:extLst>
        </xdr:cNvPr>
        <xdr:cNvGrpSpPr/>
      </xdr:nvGrpSpPr>
      <xdr:grpSpPr>
        <a:xfrm>
          <a:off x="134621" y="1379221"/>
          <a:ext cx="13596619"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7">
                <a:extLst>
                  <a:ext uri="{FF2B5EF4-FFF2-40B4-BE49-F238E27FC236}">
                    <a16:creationId xmlns:a16="http://schemas.microsoft.com/office/drawing/2014/main" id="{7938E0D0-9BF4-8D89-3B2D-3694CCDD05DB}"/>
                  </a:ext>
                </a:extLst>
              </xdr:cNvPr>
              <xdr:cNvGraphicFramePr/>
            </xdr:nvGraphicFramePr>
            <xdr:xfrm>
              <a:off x="4368837" y="1390651"/>
              <a:ext cx="1383815" cy="875023"/>
            </xdr:xfrm>
            <a:graphic>
              <a:graphicData uri="http://schemas.microsoft.com/office/drawing/2010/slicer">
                <sle:slicer xmlns:sle="http://schemas.microsoft.com/office/drawing/2010/slicer" name="Respuesta 7"/>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7">
                <a:extLst>
                  <a:ext uri="{FF2B5EF4-FFF2-40B4-BE49-F238E27FC236}">
                    <a16:creationId xmlns:a16="http://schemas.microsoft.com/office/drawing/2014/main" id="{DE9B727B-4D7C-15B9-92BA-6BB082B678EE}"/>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7"/>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7">
                <a:extLst>
                  <a:ext uri="{FF2B5EF4-FFF2-40B4-BE49-F238E27FC236}">
                    <a16:creationId xmlns:a16="http://schemas.microsoft.com/office/drawing/2014/main" id="{811C747E-9A0E-E217-675E-4D070B0A8299}"/>
                  </a:ext>
                </a:extLst>
              </xdr:cNvPr>
              <xdr:cNvGraphicFramePr/>
            </xdr:nvGraphicFramePr>
            <xdr:xfrm>
              <a:off x="134621" y="1392556"/>
              <a:ext cx="2891479" cy="873118"/>
            </xdr:xfrm>
            <a:graphic>
              <a:graphicData uri="http://schemas.microsoft.com/office/drawing/2010/slicer">
                <sle:slicer xmlns:sle="http://schemas.microsoft.com/office/drawing/2010/slicer" name="Criterio 7"/>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8">
                <a:extLst>
                  <a:ext uri="{FF2B5EF4-FFF2-40B4-BE49-F238E27FC236}">
                    <a16:creationId xmlns:a16="http://schemas.microsoft.com/office/drawing/2014/main" id="{C1B7AF64-C0AB-8820-ADD6-27D793C5ABAA}"/>
                  </a:ext>
                </a:extLst>
              </xdr:cNvPr>
              <xdr:cNvGraphicFramePr/>
            </xdr:nvGraphicFramePr>
            <xdr:xfrm>
              <a:off x="3100388" y="1388746"/>
              <a:ext cx="1194161" cy="876928"/>
            </xdr:xfrm>
            <a:graphic>
              <a:graphicData uri="http://schemas.microsoft.com/office/drawing/2010/slicer">
                <sle:slicer xmlns:sle="http://schemas.microsoft.com/office/drawing/2010/slicer" name="PMC 8"/>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7">
                <a:extLst>
                  <a:ext uri="{FF2B5EF4-FFF2-40B4-BE49-F238E27FC236}">
                    <a16:creationId xmlns:a16="http://schemas.microsoft.com/office/drawing/2014/main" id="{8EB48025-E5D6-F346-A5E4-FFEDF8805400}"/>
                  </a:ext>
                </a:extLst>
              </xdr:cNvPr>
              <xdr:cNvGraphicFramePr/>
            </xdr:nvGraphicFramePr>
            <xdr:xfrm>
              <a:off x="5826940" y="1389142"/>
              <a:ext cx="1033962" cy="876532"/>
            </xdr:xfrm>
            <a:graphic>
              <a:graphicData uri="http://schemas.microsoft.com/office/drawing/2010/slicer">
                <sle:slicer xmlns:sle="http://schemas.microsoft.com/office/drawing/2010/slicer" name="CRB 7"/>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7">
                <a:extLst>
                  <a:ext uri="{FF2B5EF4-FFF2-40B4-BE49-F238E27FC236}">
                    <a16:creationId xmlns:a16="http://schemas.microsoft.com/office/drawing/2014/main" id="{BB3CE927-CDA1-CE81-FB07-3820B29EB3A3}"/>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7"/>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inti\OneDrive%20-%20FSC\Documents\FSC%20ARGENTINA\EST&#193;NDAR%20NACIONAL\Versi&#243;n%20corregida\Anexo%20de%20Autoevaluaci&#243;n%20PMC%202.1.xlsx" TargetMode="External"/><Relationship Id="rId1" Type="http://schemas.openxmlformats.org/officeDocument/2006/relationships/externalLinkPath" Target="/Users/cinti/OneDrive%20-%20FSC/Documents/FSC%20ARGENTINA/EST&#193;NDAR%20NACIONAL/Versi&#243;n%20corregida/Anexo%20de%20Autoevaluaci&#243;n%20PMC%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TÁNDAR"/>
      <sheetName val="Respuestas"/>
      <sheetName val="P.1"/>
      <sheetName val="P.2"/>
      <sheetName val="P.2 No"/>
      <sheetName val="P.3"/>
      <sheetName val="P.4"/>
      <sheetName val="P.5"/>
      <sheetName val="P.6"/>
      <sheetName val="P.7"/>
      <sheetName val="P.10)"/>
      <sheetName val="Resumen P.1"/>
      <sheetName val="Hoja1"/>
      <sheetName val="P.8"/>
      <sheetName val="Resumen P.2"/>
      <sheetName val="Resumen P.3"/>
      <sheetName val="Resumen P.4"/>
      <sheetName val="Resumen P.5"/>
      <sheetName val="Resumen P.6"/>
      <sheetName val="Resumen P.7"/>
      <sheetName val="Resumen P.8"/>
      <sheetName val="P.9"/>
      <sheetName val="Resumen P.9"/>
      <sheetName val="P.10 No"/>
      <sheetName val="Resumen P.10"/>
      <sheetName val="Menú"/>
      <sheetName val="GUÍA DE USO"/>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 xr10:uid="{B73598B3-869B-4B24-B62A-48EEAC027836}" sourceName="Answer">
  <extLst>
    <x:ext xmlns:x15="http://schemas.microsoft.com/office/spreadsheetml/2010/11/main" uri="{2F2917AC-EB37-4324-AD4E-5DD8C200BD13}">
      <x15:tableSlicerCache tableId="1" column="4"/>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 xr10:uid="{D64EE9DA-FCA1-441B-9E6A-8426A84DA924}" sourceName="Criteria">
  <extLst>
    <x:ext xmlns:x15="http://schemas.microsoft.com/office/spreadsheetml/2010/11/main" uri="{2F2917AC-EB37-4324-AD4E-5DD8C200BD13}">
      <x15:tableSlicerCache tableId="2" column="2"/>
    </x:ext>
    <x:ext xmlns:x15="http://schemas.microsoft.com/office/spreadsheetml/2010/11/main" uri="{470722E0-AACD-4C17-9CDC-17EF765DBC7E}">
      <x15:slicerCacheHideItemsWithNoData/>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 xr10:uid="{06BAAAAC-B1F1-442B-B2F7-11BF75BA70A1}" sourceName="Conformity Level">
  <extLst>
    <x:ext xmlns:x15="http://schemas.microsoft.com/office/spreadsheetml/2010/11/main" uri="{2F2917AC-EB37-4324-AD4E-5DD8C200BD13}">
      <x15:tableSlicerCache tableId="2" column="7"/>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 xr10:uid="{A4B7C00F-55C4-43A8-9966-3CBAB5D0C7AA}" sourceName="Answer">
  <extLst>
    <x:ext xmlns:x15="http://schemas.microsoft.com/office/spreadsheetml/2010/11/main" uri="{2F2917AC-EB37-4324-AD4E-5DD8C200BD13}">
      <x15:tableSlicerCache tableId="2" column="4"/>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 xr10:uid="{3A65729B-8406-4836-BB23-DFB7235A4008}" sourceName="Answer">
  <extLst>
    <x:ext xmlns:x15="http://schemas.microsoft.com/office/spreadsheetml/2010/11/main" uri="{2F2917AC-EB37-4324-AD4E-5DD8C200BD13}">
      <x15:tableSlicerCache tableId="3" column="4"/>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 xr10:uid="{9BE8629F-1E6E-41B1-BD74-0002E74B1C0D}" sourceName="Conformity Level">
  <extLst>
    <x:ext xmlns:x15="http://schemas.microsoft.com/office/spreadsheetml/2010/11/main" uri="{2F2917AC-EB37-4324-AD4E-5DD8C200BD13}">
      <x15:tableSlicerCache tableId="3" column="7"/>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 xr10:uid="{BA580742-F965-46A4-A0D9-5F6599CB2CB9}" sourceName="Criteria">
  <extLst>
    <x:ext xmlns:x15="http://schemas.microsoft.com/office/spreadsheetml/2010/11/main" uri="{2F2917AC-EB37-4324-AD4E-5DD8C200BD13}">
      <x15:tableSlicerCache tableId="3" column="2"/>
    </x:ext>
    <x:ext xmlns:x15="http://schemas.microsoft.com/office/spreadsheetml/2010/11/main" uri="{470722E0-AACD-4C17-9CDC-17EF765DBC7E}">
      <x15:slicerCacheHideItemsWithNoData/>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 xr10:uid="{9ECD7D3C-3E9D-40F2-9919-A5A531DC6421}" sourceName="CIP">
  <extLst>
    <x:ext xmlns:x15="http://schemas.microsoft.com/office/spreadsheetml/2010/11/main" uri="{2F2917AC-EB37-4324-AD4E-5DD8C200BD13}">
      <x15:tableSlicerCache tableId="3" column="6"/>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 xr10:uid="{7DB98643-8828-42DB-A001-071D2E5B2126}" sourceName="LRC">
  <extLst>
    <x:ext xmlns:x15="http://schemas.microsoft.com/office/spreadsheetml/2010/11/main" uri="{2F2917AC-EB37-4324-AD4E-5DD8C200BD13}">
      <x15:tableSlicerCache tableId="3" column="8"/>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 xr10:uid="{7D5722E3-781A-4C0A-930F-42CE7F9D77A3}" sourceName="Type">
  <extLst>
    <x:ext xmlns:x15="http://schemas.microsoft.com/office/spreadsheetml/2010/11/main" uri="{2F2917AC-EB37-4324-AD4E-5DD8C200BD13}">
      <x15:tableSlicerCache tableId="3" column="9"/>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1" xr10:uid="{16965DBB-3274-4101-8CD2-DFB59C48C300}" sourceName="Answer">
  <extLst>
    <x:ext xmlns:x15="http://schemas.microsoft.com/office/spreadsheetml/2010/11/main" uri="{2F2917AC-EB37-4324-AD4E-5DD8C200BD13}">
      <x15:tableSlicerCache tableId="4"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 xr10:uid="{F04F866E-4F5E-4F06-80B2-1FAF26439DF6}" sourceName="Conformity Level">
  <extLst>
    <x:ext xmlns:x15="http://schemas.microsoft.com/office/spreadsheetml/2010/11/main" uri="{2F2917AC-EB37-4324-AD4E-5DD8C200BD13}">
      <x15:tableSlicerCache tableId="1" column="7"/>
    </x:ext>
  </extLst>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1" xr10:uid="{8EE71149-C56A-4746-ADD5-D1A75FC3E144}" sourceName="Conformity Level">
  <extLst>
    <x:ext xmlns:x15="http://schemas.microsoft.com/office/spreadsheetml/2010/11/main" uri="{2F2917AC-EB37-4324-AD4E-5DD8C200BD13}">
      <x15:tableSlicerCache tableId="4" column="7"/>
    </x:ext>
  </extLst>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1" xr10:uid="{1486623F-0369-4149-996D-C544D15C916C}" sourceName="Criteria">
  <extLst>
    <x:ext xmlns:x15="http://schemas.microsoft.com/office/spreadsheetml/2010/11/main" uri="{2F2917AC-EB37-4324-AD4E-5DD8C200BD13}">
      <x15:tableSlicerCache tableId="4" column="2"/>
    </x:ext>
    <x:ext xmlns:x15="http://schemas.microsoft.com/office/spreadsheetml/2010/11/main" uri="{470722E0-AACD-4C17-9CDC-17EF765DBC7E}">
      <x15:slicerCacheHideItemsWithNoData/>
    </x:ext>
  </extLst>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1" xr10:uid="{93934911-5896-4966-A358-3B764A17AB80}" sourceName="CIP">
  <extLst>
    <x:ext xmlns:x15="http://schemas.microsoft.com/office/spreadsheetml/2010/11/main" uri="{2F2917AC-EB37-4324-AD4E-5DD8C200BD13}">
      <x15:tableSlicerCache tableId="4" column="6"/>
    </x:ext>
  </extLst>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1" xr10:uid="{CD9294F6-73C3-4201-9A9E-743378A80687}" sourceName="LRC">
  <extLst>
    <x:ext xmlns:x15="http://schemas.microsoft.com/office/spreadsheetml/2010/11/main" uri="{2F2917AC-EB37-4324-AD4E-5DD8C200BD13}">
      <x15:tableSlicerCache tableId="4" column="8"/>
    </x:ext>
  </extLst>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1" xr10:uid="{5FCD6C1D-A217-44AB-8BAB-8EE119691C84}" sourceName="Type">
  <extLst>
    <x:ext xmlns:x15="http://schemas.microsoft.com/office/spreadsheetml/2010/11/main" uri="{2F2917AC-EB37-4324-AD4E-5DD8C200BD13}">
      <x15:tableSlicerCache tableId="4" column="9"/>
    </x:ext>
  </extLst>
</slicerCacheDefinition>
</file>

<file path=xl/slicerCaches/slicerCache2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11" xr10:uid="{A8D6058B-CB98-431E-A8B2-74EBADA45C03}" sourceName="Answer">
  <extLst>
    <x:ext xmlns:x15="http://schemas.microsoft.com/office/spreadsheetml/2010/11/main" uri="{2F2917AC-EB37-4324-AD4E-5DD8C200BD13}">
      <x15:tableSlicerCache tableId="5" column="4"/>
    </x:ext>
  </extLst>
</slicerCacheDefinition>
</file>

<file path=xl/slicerCaches/slicerCache2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11" xr10:uid="{33348BA8-9940-44A7-A964-3C218345E77D}" sourceName="Conformity Level">
  <extLst>
    <x:ext xmlns:x15="http://schemas.microsoft.com/office/spreadsheetml/2010/11/main" uri="{2F2917AC-EB37-4324-AD4E-5DD8C200BD13}">
      <x15:tableSlicerCache tableId="5" column="7"/>
    </x:ext>
  </extLst>
</slicerCacheDefinition>
</file>

<file path=xl/slicerCaches/slicerCache2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11" xr10:uid="{37BCC491-DA85-4E12-8315-B180A5C64AB0}" sourceName="Criteria">
  <extLst>
    <x:ext xmlns:x15="http://schemas.microsoft.com/office/spreadsheetml/2010/11/main" uri="{2F2917AC-EB37-4324-AD4E-5DD8C200BD13}">
      <x15:tableSlicerCache tableId="5" column="2"/>
    </x:ext>
    <x:ext xmlns:x15="http://schemas.microsoft.com/office/spreadsheetml/2010/11/main" uri="{470722E0-AACD-4C17-9CDC-17EF765DBC7E}">
      <x15:slicerCacheHideItemsWithNoData/>
    </x:ext>
  </extLst>
</slicerCacheDefinition>
</file>

<file path=xl/slicerCaches/slicerCache2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11" xr10:uid="{2B7B61D5-AC11-47B8-AA1B-5C53D555C6DE}" sourceName="CIP">
  <extLst>
    <x:ext xmlns:x15="http://schemas.microsoft.com/office/spreadsheetml/2010/11/main" uri="{2F2917AC-EB37-4324-AD4E-5DD8C200BD13}">
      <x15:tableSlicerCache tableId="5" column="6"/>
    </x:ext>
  </extLst>
</slicerCacheDefinition>
</file>

<file path=xl/slicerCaches/slicerCache2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11" xr10:uid="{6C728666-625F-4572-94F9-720D0B87405B}" sourceName="LRC">
  <extLst>
    <x:ext xmlns:x15="http://schemas.microsoft.com/office/spreadsheetml/2010/11/main" uri="{2F2917AC-EB37-4324-AD4E-5DD8C200BD13}">
      <x15:tableSlicerCache tableId="5" column="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 xr10:uid="{E145655A-132C-42AA-B2F6-9F4CC78362F3}" sourceName="Criteria">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3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11" xr10:uid="{8305DA29-57FE-4F89-986B-D67AB190B8C2}" sourceName="Type">
  <extLst>
    <x:ext xmlns:x15="http://schemas.microsoft.com/office/spreadsheetml/2010/11/main" uri="{2F2917AC-EB37-4324-AD4E-5DD8C200BD13}">
      <x15:tableSlicerCache tableId="5" column="9"/>
    </x:ext>
  </extLst>
</slicerCacheDefinition>
</file>

<file path=xl/slicerCaches/slicerCache3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 xr10:uid="{18439592-42CB-4141-9B85-39B2D1919FA7}" sourceName="Answer">
  <extLst>
    <x:ext xmlns:x15="http://schemas.microsoft.com/office/spreadsheetml/2010/11/main" uri="{2F2917AC-EB37-4324-AD4E-5DD8C200BD13}">
      <x15:tableSlicerCache tableId="6" column="4"/>
    </x:ext>
  </extLst>
</slicerCacheDefinition>
</file>

<file path=xl/slicerCaches/slicerCache3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 xr10:uid="{774F622E-44D2-4917-97B2-E3B68A1CCD0B}" sourceName="Conformity Level">
  <extLst>
    <x:ext xmlns:x15="http://schemas.microsoft.com/office/spreadsheetml/2010/11/main" uri="{2F2917AC-EB37-4324-AD4E-5DD8C200BD13}">
      <x15:tableSlicerCache tableId="6" column="7"/>
    </x:ext>
  </extLst>
</slicerCacheDefinition>
</file>

<file path=xl/slicerCaches/slicerCache3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 xr10:uid="{2EB8D68F-928C-48BA-9339-A904DD4EA201}" sourceName="Criteria">
  <extLst>
    <x:ext xmlns:x15="http://schemas.microsoft.com/office/spreadsheetml/2010/11/main" uri="{2F2917AC-EB37-4324-AD4E-5DD8C200BD13}">
      <x15:tableSlicerCache tableId="6" column="2"/>
    </x:ext>
    <x:ext xmlns:x15="http://schemas.microsoft.com/office/spreadsheetml/2010/11/main" uri="{470722E0-AACD-4C17-9CDC-17EF765DBC7E}">
      <x15:slicerCacheHideItemsWithNoData/>
    </x:ext>
  </extLst>
</slicerCacheDefinition>
</file>

<file path=xl/slicerCaches/slicerCache3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 xr10:uid="{5B434935-BB03-4CB0-8237-8E120B6772AE}" sourceName="CIP">
  <extLst>
    <x:ext xmlns:x15="http://schemas.microsoft.com/office/spreadsheetml/2010/11/main" uri="{2F2917AC-EB37-4324-AD4E-5DD8C200BD13}">
      <x15:tableSlicerCache tableId="6" column="6"/>
    </x:ext>
  </extLst>
</slicerCacheDefinition>
</file>

<file path=xl/slicerCaches/slicerCache3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 xr10:uid="{E1A3E1D9-AB27-4CEB-A539-17FB39EEE2A1}" sourceName="LRC">
  <extLst>
    <x:ext xmlns:x15="http://schemas.microsoft.com/office/spreadsheetml/2010/11/main" uri="{2F2917AC-EB37-4324-AD4E-5DD8C200BD13}">
      <x15:tableSlicerCache tableId="6" column="8"/>
    </x:ext>
  </extLst>
</slicerCacheDefinition>
</file>

<file path=xl/slicerCaches/slicerCache3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 xr10:uid="{01DF56AB-6D82-4DE0-9754-19C430106045}" sourceName="Type">
  <extLst>
    <x:ext xmlns:x15="http://schemas.microsoft.com/office/spreadsheetml/2010/11/main" uri="{2F2917AC-EB37-4324-AD4E-5DD8C200BD13}">
      <x15:tableSlicerCache tableId="6" column="9"/>
    </x:ext>
  </extLst>
</slicerCacheDefinition>
</file>

<file path=xl/slicerCaches/slicerCache3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1" xr10:uid="{F812D713-9A37-45E6-95A2-B979FF885A1A}" sourceName="Answer">
  <extLst>
    <x:ext xmlns:x15="http://schemas.microsoft.com/office/spreadsheetml/2010/11/main" uri="{2F2917AC-EB37-4324-AD4E-5DD8C200BD13}">
      <x15:tableSlicerCache tableId="7" column="4"/>
    </x:ext>
  </extLst>
</slicerCacheDefinition>
</file>

<file path=xl/slicerCaches/slicerCache3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1" xr10:uid="{CC408AEC-0B0F-42F6-8DAF-18D9997CE1EC}" sourceName="Conformity Level">
  <extLst>
    <x:ext xmlns:x15="http://schemas.microsoft.com/office/spreadsheetml/2010/11/main" uri="{2F2917AC-EB37-4324-AD4E-5DD8C200BD13}">
      <x15:tableSlicerCache tableId="7" column="7"/>
    </x:ext>
  </extLst>
</slicerCacheDefinition>
</file>

<file path=xl/slicerCaches/slicerCache3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1" xr10:uid="{B031AB60-B61C-4CEA-818B-F215B814FA67}" sourceName="Criteria">
  <extLst>
    <x:ext xmlns:x15="http://schemas.microsoft.com/office/spreadsheetml/2010/11/main" uri="{2F2917AC-EB37-4324-AD4E-5DD8C200BD13}">
      <x15:tableSlicerCache tableId="7" column="2"/>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 xr10:uid="{85E42D8C-1FFB-429A-A7C8-DAB73BB590A5}" sourceName="CIP">
  <extLst>
    <x:ext xmlns:x15="http://schemas.microsoft.com/office/spreadsheetml/2010/11/main" uri="{2F2917AC-EB37-4324-AD4E-5DD8C200BD13}">
      <x15:tableSlicerCache tableId="1" column="6"/>
    </x:ext>
  </extLst>
</slicerCacheDefinition>
</file>

<file path=xl/slicerCaches/slicerCache4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1" xr10:uid="{8DE68C30-ED49-42BD-B5D7-6A6FA0125F95}" sourceName="CIP">
  <extLst>
    <x:ext xmlns:x15="http://schemas.microsoft.com/office/spreadsheetml/2010/11/main" uri="{2F2917AC-EB37-4324-AD4E-5DD8C200BD13}">
      <x15:tableSlicerCache tableId="7" column="6"/>
    </x:ext>
  </extLst>
</slicerCacheDefinition>
</file>

<file path=xl/slicerCaches/slicerCache4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1" xr10:uid="{F0AB87CE-2153-4131-84A6-A8C26DC41941}" sourceName="LRC">
  <extLst>
    <x:ext xmlns:x15="http://schemas.microsoft.com/office/spreadsheetml/2010/11/main" uri="{2F2917AC-EB37-4324-AD4E-5DD8C200BD13}">
      <x15:tableSlicerCache tableId="7" column="8"/>
    </x:ext>
  </extLst>
</slicerCacheDefinition>
</file>

<file path=xl/slicerCaches/slicerCache4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1" xr10:uid="{7334EF26-B270-4DF7-9FE3-24AE855A2378}" sourceName="Type">
  <extLst>
    <x:ext xmlns:x15="http://schemas.microsoft.com/office/spreadsheetml/2010/11/main" uri="{2F2917AC-EB37-4324-AD4E-5DD8C200BD13}">
      <x15:tableSlicerCache tableId="7" column="9"/>
    </x:ext>
  </extLst>
</slicerCacheDefinition>
</file>

<file path=xl/slicerCaches/slicerCache4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11" xr10:uid="{426DB6EB-B01C-4183-BC12-C7E33B3FD9A7}" sourceName="Answer">
  <extLst>
    <x:ext xmlns:x15="http://schemas.microsoft.com/office/spreadsheetml/2010/11/main" uri="{2F2917AC-EB37-4324-AD4E-5DD8C200BD13}">
      <x15:tableSlicerCache tableId="8" column="4"/>
    </x:ext>
  </extLst>
</slicerCacheDefinition>
</file>

<file path=xl/slicerCaches/slicerCache4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11" xr10:uid="{2E848C54-F48B-40EC-B3BC-1AE696B8EC5D}" sourceName="Conformity Level">
  <extLst>
    <x:ext xmlns:x15="http://schemas.microsoft.com/office/spreadsheetml/2010/11/main" uri="{2F2917AC-EB37-4324-AD4E-5DD8C200BD13}">
      <x15:tableSlicerCache tableId="8" column="7"/>
    </x:ext>
  </extLst>
</slicerCacheDefinition>
</file>

<file path=xl/slicerCaches/slicerCache4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11" xr10:uid="{1CCD9555-DDCE-4F27-8CA3-94C64352CD09}" sourceName="Criteria">
  <extLst>
    <x:ext xmlns:x15="http://schemas.microsoft.com/office/spreadsheetml/2010/11/main" uri="{2F2917AC-EB37-4324-AD4E-5DD8C200BD13}">
      <x15:tableSlicerCache tableId="8" column="2"/>
    </x:ext>
    <x:ext xmlns:x15="http://schemas.microsoft.com/office/spreadsheetml/2010/11/main" uri="{470722E0-AACD-4C17-9CDC-17EF765DBC7E}">
      <x15:slicerCacheHideItemsWithNoData/>
    </x:ext>
  </extLst>
</slicerCacheDefinition>
</file>

<file path=xl/slicerCaches/slicerCache4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11" xr10:uid="{1499CECB-70EB-4435-8547-E367DC44A691}" sourceName="CIP">
  <extLst>
    <x:ext xmlns:x15="http://schemas.microsoft.com/office/spreadsheetml/2010/11/main" uri="{2F2917AC-EB37-4324-AD4E-5DD8C200BD13}">
      <x15:tableSlicerCache tableId="8" column="6"/>
    </x:ext>
  </extLst>
</slicerCacheDefinition>
</file>

<file path=xl/slicerCaches/slicerCache4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11" xr10:uid="{FB9C39DB-A01A-473B-9601-10AEAD6D1333}" sourceName="LRC">
  <extLst>
    <x:ext xmlns:x15="http://schemas.microsoft.com/office/spreadsheetml/2010/11/main" uri="{2F2917AC-EB37-4324-AD4E-5DD8C200BD13}">
      <x15:tableSlicerCache tableId="8" column="8"/>
    </x:ext>
  </extLst>
</slicerCacheDefinition>
</file>

<file path=xl/slicerCaches/slicerCache4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11" xr10:uid="{689117E2-8723-43F4-A26D-4B350850B112}" sourceName="Type">
  <extLst>
    <x:ext xmlns:x15="http://schemas.microsoft.com/office/spreadsheetml/2010/11/main" uri="{2F2917AC-EB37-4324-AD4E-5DD8C200BD13}">
      <x15:tableSlicerCache tableId="8" column="9"/>
    </x:ext>
  </extLst>
</slicerCacheDefinition>
</file>

<file path=xl/slicerCaches/slicerCache4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2" xr10:uid="{F614A8F9-C4F3-4FE0-8D03-4BF7F2E6BFCF}" sourceName="Answer">
  <extLst>
    <x:ext xmlns:x15="http://schemas.microsoft.com/office/spreadsheetml/2010/11/main" uri="{2F2917AC-EB37-4324-AD4E-5DD8C200BD13}">
      <x15:tableSlicerCache tableId="9"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 xr10:uid="{FD8A3A9E-9079-4DA7-AA5B-C599A4CF1830}" sourceName="LRC">
  <extLst>
    <x:ext xmlns:x15="http://schemas.microsoft.com/office/spreadsheetml/2010/11/main" uri="{2F2917AC-EB37-4324-AD4E-5DD8C200BD13}">
      <x15:tableSlicerCache tableId="1" column="8"/>
    </x:ext>
  </extLst>
</slicerCacheDefinition>
</file>

<file path=xl/slicerCaches/slicerCache5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2" xr10:uid="{27E729D5-14A8-4B8D-B2BF-C49401D9505D}" sourceName="Conformity Level">
  <extLst>
    <x:ext xmlns:x15="http://schemas.microsoft.com/office/spreadsheetml/2010/11/main" uri="{2F2917AC-EB37-4324-AD4E-5DD8C200BD13}">
      <x15:tableSlicerCache tableId="9" column="7"/>
    </x:ext>
  </extLst>
</slicerCacheDefinition>
</file>

<file path=xl/slicerCaches/slicerCache5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2" xr10:uid="{F24E10A9-34A3-40A3-B30C-BE2C53962C64}" sourceName="Criteria">
  <extLst>
    <x:ext xmlns:x15="http://schemas.microsoft.com/office/spreadsheetml/2010/11/main" uri="{2F2917AC-EB37-4324-AD4E-5DD8C200BD13}">
      <x15:tableSlicerCache tableId="9" column="2"/>
    </x:ext>
    <x:ext xmlns:x15="http://schemas.microsoft.com/office/spreadsheetml/2010/11/main" uri="{470722E0-AACD-4C17-9CDC-17EF765DBC7E}">
      <x15:slicerCacheHideItemsWithNoData/>
    </x:ext>
  </extLst>
</slicerCacheDefinition>
</file>

<file path=xl/slicerCaches/slicerCache5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2" xr10:uid="{A25691B9-5B6E-4EB0-8D70-8BC96A987E86}" sourceName="CIP">
  <extLst>
    <x:ext xmlns:x15="http://schemas.microsoft.com/office/spreadsheetml/2010/11/main" uri="{2F2917AC-EB37-4324-AD4E-5DD8C200BD13}">
      <x15:tableSlicerCache tableId="9" column="6"/>
    </x:ext>
  </extLst>
</slicerCacheDefinition>
</file>

<file path=xl/slicerCaches/slicerCache5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2" xr10:uid="{0FBE8B0C-E147-4E3B-8159-71790437B918}" sourceName="LRC">
  <extLst>
    <x:ext xmlns:x15="http://schemas.microsoft.com/office/spreadsheetml/2010/11/main" uri="{2F2917AC-EB37-4324-AD4E-5DD8C200BD13}">
      <x15:tableSlicerCache tableId="9" column="8"/>
    </x:ext>
  </extLst>
</slicerCacheDefinition>
</file>

<file path=xl/slicerCaches/slicerCache5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2" xr10:uid="{B0001D6F-41D3-481D-919B-3F1F83A2F971}" sourceName="Type">
  <extLst>
    <x:ext xmlns:x15="http://schemas.microsoft.com/office/spreadsheetml/2010/11/main" uri="{2F2917AC-EB37-4324-AD4E-5DD8C200BD13}">
      <x15:tableSlicerCache tableId="9" column="9"/>
    </x:ext>
  </extLst>
</slicerCacheDefinition>
</file>

<file path=xl/slicerCaches/slicerCache5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3" xr10:uid="{119ABD63-3E03-418E-9844-9B32E93B05A6}" sourceName="Answer">
  <extLst>
    <x:ext xmlns:x15="http://schemas.microsoft.com/office/spreadsheetml/2010/11/main" uri="{2F2917AC-EB37-4324-AD4E-5DD8C200BD13}">
      <x15:tableSlicerCache tableId="10" column="4"/>
    </x:ext>
  </extLst>
</slicerCacheDefinition>
</file>

<file path=xl/slicerCaches/slicerCache5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3" xr10:uid="{75A27317-47EE-4BB1-BA03-790CEB7BE0D8}" sourceName="Conformity Level">
  <extLst>
    <x:ext xmlns:x15="http://schemas.microsoft.com/office/spreadsheetml/2010/11/main" uri="{2F2917AC-EB37-4324-AD4E-5DD8C200BD13}">
      <x15:tableSlicerCache tableId="10" column="7"/>
    </x:ext>
  </extLst>
</slicerCacheDefinition>
</file>

<file path=xl/slicerCaches/slicerCache5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3" xr10:uid="{F7AD511B-6760-46B8-93A5-FA1F19E73D03}" sourceName="Criteria">
  <extLst>
    <x:ext xmlns:x15="http://schemas.microsoft.com/office/spreadsheetml/2010/11/main" uri="{2F2917AC-EB37-4324-AD4E-5DD8C200BD13}">
      <x15:tableSlicerCache tableId="10" column="2"/>
    </x:ext>
    <x:ext xmlns:x15="http://schemas.microsoft.com/office/spreadsheetml/2010/11/main" uri="{470722E0-AACD-4C17-9CDC-17EF765DBC7E}">
      <x15:slicerCacheHideItemsWithNoData/>
    </x:ext>
  </extLst>
</slicerCacheDefinition>
</file>

<file path=xl/slicerCaches/slicerCache5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3" xr10:uid="{FB44D373-9D6C-442F-A430-1B5DFBD8AF2D}" sourceName="CIP">
  <extLst>
    <x:ext xmlns:x15="http://schemas.microsoft.com/office/spreadsheetml/2010/11/main" uri="{2F2917AC-EB37-4324-AD4E-5DD8C200BD13}">
      <x15:tableSlicerCache tableId="10" column="6"/>
    </x:ext>
  </extLst>
</slicerCacheDefinition>
</file>

<file path=xl/slicerCaches/slicerCache5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3" xr10:uid="{03B610CC-DFAD-45AE-ADE7-8A828DFEBEA8}" sourceName="LRC">
  <extLst>
    <x:ext xmlns:x15="http://schemas.microsoft.com/office/spreadsheetml/2010/11/main" uri="{2F2917AC-EB37-4324-AD4E-5DD8C200BD13}">
      <x15:tableSlicerCache tableId="10" column="8"/>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 xr10:uid="{5C63B1B2-898A-42D4-B0E6-4716F7EA8B50}" sourceName="Type">
  <extLst>
    <x:ext xmlns:x15="http://schemas.microsoft.com/office/spreadsheetml/2010/11/main" uri="{2F2917AC-EB37-4324-AD4E-5DD8C200BD13}">
      <x15:tableSlicerCache tableId="1" column="9"/>
    </x:ext>
  </extLst>
</slicerCacheDefinition>
</file>

<file path=xl/slicerCaches/slicerCache6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3" xr10:uid="{AE2611AE-84CC-4C09-8B8F-112A1D33B6E1}" sourceName="Type">
  <extLst>
    <x:ext xmlns:x15="http://schemas.microsoft.com/office/spreadsheetml/2010/11/main" uri="{2F2917AC-EB37-4324-AD4E-5DD8C200BD13}">
      <x15:tableSlicerCache tableId="10" column="9"/>
    </x:ext>
  </extLst>
</slicerCacheDefinition>
</file>

<file path=xl/slicerCaches/slicerCache6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2" xr10:uid="{99608E57-DDEF-4AA5-A203-442F7B34A326}" sourceName="LRC">
  <extLst>
    <x:ext xmlns:x15="http://schemas.microsoft.com/office/spreadsheetml/2010/11/main" uri="{2F2917AC-EB37-4324-AD4E-5DD8C200BD13}">
      <x15:tableSlicerCache tableId="11" column="8"/>
    </x:ext>
  </extLst>
</slicerCacheDefinition>
</file>

<file path=xl/slicerCaches/slicerCache6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2" xr10:uid="{8DF1F1BA-2252-4A9F-B4C2-AAF3B177DF49}" sourceName="CIP">
  <extLst>
    <x:ext xmlns:x15="http://schemas.microsoft.com/office/spreadsheetml/2010/11/main" uri="{2F2917AC-EB37-4324-AD4E-5DD8C200BD13}">
      <x15:tableSlicerCache tableId="11" column="6"/>
    </x:ext>
  </extLst>
</slicerCacheDefinition>
</file>

<file path=xl/slicerCaches/slicerCache6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2" xr10:uid="{0F3655A0-EFA7-4E28-8AEF-B17072690C0F}" sourceName="Conformity Level">
  <extLst>
    <x:ext xmlns:x15="http://schemas.microsoft.com/office/spreadsheetml/2010/11/main" uri="{2F2917AC-EB37-4324-AD4E-5DD8C200BD13}">
      <x15:tableSlicerCache tableId="11" column="7"/>
    </x:ext>
  </extLst>
</slicerCacheDefinition>
</file>

<file path=xl/slicerCaches/slicerCache6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2" xr10:uid="{A958258D-19FA-4706-B52B-3F105C43F10D}" sourceName="Answer">
  <extLst>
    <x:ext xmlns:x15="http://schemas.microsoft.com/office/spreadsheetml/2010/11/main" uri="{2F2917AC-EB37-4324-AD4E-5DD8C200BD13}">
      <x15:tableSlicerCache tableId="11" column="4"/>
    </x:ext>
  </extLst>
</slicerCacheDefinition>
</file>

<file path=xl/slicerCaches/slicerCache6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incipio" xr10:uid="{FF1AFE68-05EC-4452-B4BF-7FE216B08069}" sourceName="Principle">
  <extLst>
    <x:ext xmlns:x15="http://schemas.microsoft.com/office/spreadsheetml/2010/11/main" uri="{2F2917AC-EB37-4324-AD4E-5DD8C200BD13}">
      <x15:tableSlicerCache tableId="11" column="12"/>
    </x:ext>
  </extLst>
</slicerCacheDefinition>
</file>

<file path=xl/slicerCaches/slicerCache6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21" xr10:uid="{DDA79440-FDAB-47FD-949E-8F3C130C0884}" sourceName="Answer">
  <extLst>
    <x:ext xmlns:x15="http://schemas.microsoft.com/office/spreadsheetml/2010/11/main" uri="{2F2917AC-EB37-4324-AD4E-5DD8C200BD13}">
      <x15:tableSlicerCache tableId="12" column="4"/>
    </x:ext>
  </extLst>
</slicerCacheDefinition>
</file>

<file path=xl/slicerCaches/slicerCache6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21" xr10:uid="{670C535E-F851-4FC1-B4FC-7DFC1820E6E2}" sourceName="Conformity Level">
  <extLst>
    <x:ext xmlns:x15="http://schemas.microsoft.com/office/spreadsheetml/2010/11/main" uri="{2F2917AC-EB37-4324-AD4E-5DD8C200BD13}">
      <x15:tableSlicerCache tableId="12" column="7"/>
    </x:ext>
  </extLst>
</slicerCacheDefinition>
</file>

<file path=xl/slicerCaches/slicerCache6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21" xr10:uid="{3A98498A-1066-40FA-9F11-37C0F2DC78A3}" sourceName="CIP">
  <extLst>
    <x:ext xmlns:x15="http://schemas.microsoft.com/office/spreadsheetml/2010/11/main" uri="{2F2917AC-EB37-4324-AD4E-5DD8C200BD13}">
      <x15:tableSlicerCache tableId="12" column="6"/>
    </x:ext>
  </extLst>
</slicerCacheDefinition>
</file>

<file path=xl/slicerCaches/slicerCache6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21" xr10:uid="{BCF17BF6-8E3F-4C71-A6B2-BAE2F1BD5543}" sourceName="LRC">
  <extLst>
    <x:ext xmlns:x15="http://schemas.microsoft.com/office/spreadsheetml/2010/11/main" uri="{2F2917AC-EB37-4324-AD4E-5DD8C200BD13}">
      <x15:tableSlicerCache tableId="12" column="8"/>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 xr10:uid="{6736E454-3320-48E9-BB3F-581D5FF3C574}" sourceName="Type">
  <extLst>
    <x:ext xmlns:x15="http://schemas.microsoft.com/office/spreadsheetml/2010/11/main" uri="{2F2917AC-EB37-4324-AD4E-5DD8C200BD13}">
      <x15:tableSlicerCache tableId="2" column="9"/>
    </x:ext>
  </extLst>
</slicerCacheDefinition>
</file>

<file path=xl/slicerCaches/slicerCache7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21" xr10:uid="{A7D391FE-51D7-4046-B742-0D07C9ACF91E}" sourceName="Type">
  <extLst>
    <x:ext xmlns:x15="http://schemas.microsoft.com/office/spreadsheetml/2010/11/main" uri="{2F2917AC-EB37-4324-AD4E-5DD8C200BD13}">
      <x15:tableSlicerCache tableId="12" column="9"/>
    </x:ext>
  </extLst>
</slicerCacheDefinition>
</file>

<file path=xl/slicerCaches/slicerCache7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incipio1" xr10:uid="{CBD8D5C5-4FD0-4EE1-B9C2-89AB25636AD7}" sourceName="Principle">
  <extLst>
    <x:ext xmlns:x15="http://schemas.microsoft.com/office/spreadsheetml/2010/11/main" uri="{2F2917AC-EB37-4324-AD4E-5DD8C200BD13}">
      <x15:tableSlicerCache tableId="12" column="12"/>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 xr10:uid="{6CC71EC8-4556-44C2-A0D6-91D5A1C57958}" sourceName="LRC">
  <extLst>
    <x:ext xmlns:x15="http://schemas.microsoft.com/office/spreadsheetml/2010/11/main" uri="{2F2917AC-EB37-4324-AD4E-5DD8C200BD13}">
      <x15:tableSlicerCache tableId="2" column="8"/>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 xr10:uid="{58043763-23EA-4681-8C18-C384A98F1AFF}" sourceName="CIP">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xr10:uid="{37A63AAC-4F40-4BF2-A2D1-81504C29678F}" cache="SegmentaciónDeDatos_Respuesta" caption="Answer" style="SlicerStyleDark6" rowHeight="234950"/>
  <slicer name="Nivel de conformidad" xr10:uid="{73411269-EA41-4F64-A785-17619865D663}" cache="SegmentaciónDeDatos_Nivel_de_conformidad" caption="Conformity Level" style="SlicerStyleDark6" rowHeight="234950"/>
  <slicer name="Criterio" xr10:uid="{4FA37DCC-1E8A-4C36-A20D-B267289DEEBF}" cache="SegmentaciónDeDatos_Criterio" caption="Criteria" columnCount="4" style="SlicerStyleDark6" rowHeight="234950"/>
  <slicer name="PMC 1" xr10:uid="{818A1994-BA6B-4428-AF6A-534D2A305EF4}" cache="SegmentaciónDeDatos_PMC1" caption="CIP" style="SlicerStyleDark6" rowHeight="234950"/>
  <slicer name="CRB" xr10:uid="{D2AB9F8F-7999-4022-8467-4EE1318640C8}" cache="SegmentaciónDeDatos_CRB" caption="LRC" style="SlicerStyleDark6" rowHeight="234950"/>
  <slicer name="Tipo de Acción" xr10:uid="{391EB2CE-1B2F-4A7F-B503-DE6779677A2E}" cache="SegmentaciónDeDatos_Tipo_de_Acción" caption="Type" columnCount="3" style="SlicerStyleDark6" rowHeight="234950"/>
</slicers>
</file>

<file path=xl/slicers/slicer10.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9" xr10:uid="{6DEB462C-C25F-4939-8B6B-55027C7E9587}" cache="SegmentaciónDeDatos_Respuesta13" caption="Answer" style="SlicerStyleDark6" rowHeight="234950"/>
  <slicer name="Nivel de conformidad 9" xr10:uid="{5F3FC405-BF64-4D9C-9BD3-9B51FF22212F}" cache="SegmentaciónDeDatos_Nivel_de_conformidad13" caption="Conformity Level" style="SlicerStyleDark6" rowHeight="234950"/>
  <slicer name="Criterio 9" xr10:uid="{C2976A9E-E27F-4EAD-BFF8-0664626FD4A0}" cache="SegmentaciónDeDatos_Criterio13" caption="Criteria" columnCount="4" style="SlicerStyleDark6" rowHeight="234950"/>
  <slicer name="PMC 10" xr10:uid="{43B1EE59-9777-4676-B56A-3DEB2E5A3B71}" cache="SegmentaciónDeDatos_PMC113" caption="CIP" style="SlicerStyleDark6" rowHeight="234950"/>
  <slicer name="CRB 9" xr10:uid="{B7CFEA72-433F-4B59-B006-538BAB1BCFBC}" cache="SegmentaciónDeDatos_CRB13" caption="LRC" style="SlicerStyleDark6" rowHeight="234950"/>
  <slicer name="Tipo de Acción 9" xr10:uid="{94EFE1B0-89F2-401B-B2F3-9C95190212BD}" cache="SegmentaciónDeDatos_Tipo_de_Acción13" caption="Type" columnCount="3" style="SlicerStyleDark6" rowHeight="234950"/>
</slicers>
</file>

<file path=xl/slicers/slicer1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RB 10" xr10:uid="{6C3E15A1-0313-4206-9ABE-27A895FEB53E}" cache="SegmentaciónDeDatos_CRB2" caption="LRC" style="SlicerStyleDark6" rowHeight="234950"/>
  <slicer name="PMC 11" xr10:uid="{9DD8BFD4-00D8-469F-9449-89B00488E879}" cache="SegmentaciónDeDatos_PMC12" caption="CIP" style="SlicerStyleDark6" rowHeight="234950"/>
  <slicer name="Nivel de conformidad 10" xr10:uid="{F8478C11-F10B-4EF2-87F7-91A4E80AAABD}" cache="SegmentaciónDeDatos_Nivel_de_conformidad2" caption="Conformity Level" style="SlicerStyleDark6" rowHeight="234950"/>
  <slicer name="Respuesta 10" xr10:uid="{D3948FA1-79FA-4100-8C63-BE196DC3759F}" cache="SegmentaciónDeDatos_Respuesta2" caption="Answer" style="SlicerStyleDark6" rowHeight="234950"/>
  <slicer name="Principio" xr10:uid="{8E54E8AF-EA72-42D1-A17A-9B8C15FF0EE0}" cache="SegmentaciónDeDatos_Principio" caption="Principle" columnCount="5" style="SlicerStyleDark6" rowHeight="234950"/>
</slicers>
</file>

<file path=xl/slicers/slicer1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11" xr10:uid="{D88DC69D-0ABF-4209-917C-D9768E565FC3}" cache="SegmentaciónDeDatos_Respuesta21" caption="Answer" style="SlicerStyleDark6" rowHeight="234950"/>
  <slicer name="Nivel de conformidad 11" xr10:uid="{93D0955B-EC0A-4A4B-979C-974C03520843}" cache="SegmentaciónDeDatos_Nivel_de_conformidad21" caption="Conformity Level" style="SlicerStyleDark6" rowHeight="234950"/>
  <slicer name="PMC 12" xr10:uid="{E937FC16-937A-4720-A1B9-BB6908864D4A}" cache="SegmentaciónDeDatos_PMC121" caption="CIP" style="SlicerStyleDark6" rowHeight="234950"/>
  <slicer name="CRB 11" xr10:uid="{404DE31B-201A-40EA-A91E-5375259714C4}" cache="SegmentaciónDeDatos_CRB21" caption="LRC" style="SlicerStyleDark6" rowHeight="234950"/>
  <slicer name="Tipo de Acción 11" xr10:uid="{D10CDE91-ED40-4A0B-BF55-A932F2576D4C}" cache="SegmentaciónDeDatos_Tipo_de_Acción21" caption="Type" columnCount="4" style="SlicerStyleDark6" rowHeight="234950"/>
  <slicer name="Principio 1" xr10:uid="{4D25AE2E-D050-484B-883C-5372377B2390}" cache="SegmentaciónDeDatos_Principio1" caption="Principle" columnCount="5" style="SlicerStyleDark6"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cción 1" xr10:uid="{E831C4E4-8061-4F7E-A4B5-1D98EE7FE5CB}" cache="SegmentaciónDeDatos_Tipo_de_Acción1" caption="Type" columnCount="3" style="SlicerStyleDark6" rowHeight="234950"/>
  <slicer name="CRB 1" xr10:uid="{B41B912C-088B-447B-BD4B-88956DA5FEFC}" cache="SegmentaciónDeDatos_CRB1" caption="LRC" style="SlicerStyleDark6" rowHeight="234950"/>
  <slicer name="PMC 2" xr10:uid="{EF06772B-F09E-45CD-BC68-8F753A401371}" cache="SegmentaciónDeDatos_PMC11" caption="CIP" style="SlicerStyleDark6" rowHeight="234950"/>
  <slicer name="Criterio 1" xr10:uid="{CAEFB976-3462-4C1F-AF16-787F542458C9}" cache="SegmentaciónDeDatos_Criterio1" caption="Criteria" columnCount="4" style="SlicerStyleDark6" rowHeight="234950"/>
  <slicer name="Nivel de conformidad 1" xr10:uid="{C42488DD-B879-4CE3-8BC8-FCBC6A393817}" cache="SegmentaciónDeDatos_Nivel_de_conformidad1" caption="Conformity Level" style="SlicerStyleDark6" rowHeight="234950"/>
  <slicer name="Respuesta 1" xr10:uid="{3CE1FDA5-F417-463A-8B86-6C732F1B3060}" cache="SegmentaciónDeDatos_Respuesta1" caption="Answer" style="SlicerStyleDark6" rowHeight="2349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2" xr10:uid="{7F3DD5D1-C6A0-4EA9-8CEA-C638DE7E7E77}" cache="SegmentaciónDeDatos_Respuesta11" caption="Answer" style="SlicerStyleDark6" rowHeight="234950"/>
  <slicer name="Nivel de conformidad 2" xr10:uid="{F1B8BD63-CF26-4BB1-B007-7F7B1FF28C8D}" cache="SegmentaciónDeDatos_Nivel_de_conformidad11" caption="Conformity Level" style="SlicerStyleDark6" rowHeight="234950"/>
  <slicer name="Criterio 2" xr10:uid="{967B19FF-8F06-4DC9-BE93-0667796D65DB}" cache="SegmentaciónDeDatos_Criterio11" caption="Criteria" columnCount="4" style="SlicerStyleDark6" rowHeight="234950"/>
  <slicer name="PMC 3" xr10:uid="{DFF1BD85-2BF2-49C6-A0C7-F111F39FA14E}" cache="SegmentaciónDeDatos_PMC111" caption="CIP" style="SlicerStyleDark6" rowHeight="234950"/>
  <slicer name="CRB 2" xr10:uid="{ED05732A-BC46-4F2E-AE49-D25B92EBEB90}" cache="SegmentaciónDeDatos_CRB11" caption="LRC" style="SlicerStyleDark6" rowHeight="234950"/>
  <slicer name="Tipo de Acción 2" xr10:uid="{B5497127-02AE-424A-A853-64C35F7F4039}" cache="SegmentaciónDeDatos_Tipo_de_Acción11" caption="Type" columnCount="3" style="SlicerStyleDark6" rowHeight="23495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3" xr10:uid="{BE0369FB-82D4-49AB-BAD8-9616F5534F9A}" cache="SegmentaciónDeDatos_Respuesta111" caption="Answer" style="SlicerStyleDark6" rowHeight="234950"/>
  <slicer name="Nivel de conformidad 3" xr10:uid="{F4AD225C-76E9-4444-B30E-9E13962A66B9}" cache="SegmentaciónDeDatos_Nivel_de_conformidad111" caption="Conformity Level" style="SlicerStyleDark6" rowHeight="234950"/>
  <slicer name="Criterio 3" xr10:uid="{82441C7C-8021-4CE1-8E71-3AD58FCF84A6}" cache="SegmentaciónDeDatos_Criterio111" caption="Criteria" columnCount="4" style="SlicerStyleDark6" rowHeight="234950"/>
  <slicer name="PMC 4" xr10:uid="{95FBF664-EC89-4119-9C19-0D854957F54F}" cache="SegmentaciónDeDatos_PMC1111" caption="CIP" style="SlicerStyleDark6" rowHeight="234950"/>
  <slicer name="CRB 3" xr10:uid="{7B1B737D-54EA-4986-961E-90B705A97D10}" cache="SegmentaciónDeDatos_CRB111" caption="LRC" style="SlicerStyleDark6" rowHeight="234950"/>
  <slicer name="Tipo de Acción 3" xr10:uid="{A4949DF9-BC30-4DC1-A101-6188AED5C24A}" cache="SegmentaciónDeDatos_Tipo_de_Acción111" caption="Type" columnCount="3" style="SlicerStyleDark6" rowHeight="23495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4" xr10:uid="{FF588A67-FB53-438B-AAFE-BA66FDEE5567}" cache="SegmentaciónDeDatos_Respuesta1111" caption="Answer" style="SlicerStyleDark6" rowHeight="234950"/>
  <slicer name="Nivel de conformidad 4" xr10:uid="{C32A6803-9BE0-453E-995E-B16FEA1EBB34}" cache="SegmentaciónDeDatos_Nivel_de_conformidad1111" caption="Conformity Level" style="SlicerStyleDark6" rowHeight="234950"/>
  <slicer name="Criterio 4" xr10:uid="{84EC257B-328D-44B9-AB8F-7428E8E16D8E}" cache="SegmentaciónDeDatos_Criterio1111" caption="Criteria" columnCount="4" style="SlicerStyleDark6" rowHeight="234950"/>
  <slicer name="PMC 5" xr10:uid="{EECB9B86-C18A-4A55-AEC4-F4976F9F7041}" cache="SegmentaciónDeDatos_PMC11111" caption="CIP" style="SlicerStyleDark6" rowHeight="234950"/>
  <slicer name="CRB 4" xr10:uid="{4CB125F7-A007-4293-B1F2-97098BE77FBD}" cache="SegmentaciónDeDatos_CRB1111" caption="LRC" style="SlicerStyleDark6" rowHeight="234950"/>
  <slicer name="Tipo de Acción 4" xr10:uid="{CBE87E90-6CF9-47B0-883E-BC82E753DD81}" cache="SegmentaciónDeDatos_Tipo_de_Acción1111" caption="Type" columnCount="3" style="SlicerStyleDark6" rowHeight="23495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5" xr10:uid="{96B1366B-71C0-4869-A0A8-71DD89480688}" cache="SegmentaciónDeDatos_Respuesta12" caption="Answer" style="SlicerStyleDark6" rowHeight="234950"/>
  <slicer name="Nivel de conformidad 5" xr10:uid="{AE92E68F-A848-43F6-A7E4-575E0F7E04B5}" cache="SegmentaciónDeDatos_Nivel_de_conformidad12" caption="Conformity Level" style="SlicerStyleDark6" rowHeight="234950"/>
  <slicer name="Criterio 5" xr10:uid="{5E64B6EE-A2FB-420A-915C-38B34B48BE64}" cache="SegmentaciónDeDatos_Criterio12" caption="Criteria" columnCount="4" style="SlicerStyleDark6" rowHeight="234950"/>
  <slicer name="PMC 6" xr10:uid="{E29B3D88-19F0-4DBD-A224-9EA8D9A10179}" cache="SegmentaciónDeDatos_PMC112" caption="CIP" style="SlicerStyleDark6" rowHeight="234950"/>
  <slicer name="CRB 5" xr10:uid="{135155D0-A027-44C1-A53E-5EFE2BC9CF63}" cache="SegmentaciónDeDatos_CRB12" caption="LRC" style="SlicerStyleDark6" rowHeight="234950"/>
  <slicer name="Tipo de Acción 5" xr10:uid="{9EBBE638-91F8-45C6-AC35-2F2F712FEB3D}" cache="SegmentaciónDeDatos_Tipo_de_Acción12" caption="Type" columnCount="3" style="SlicerStyleDark6" rowHeight="23495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6" xr10:uid="{C283AC6A-CF7D-4ED3-83C1-98F029B18A50}" cache="SegmentaciónDeDatos_Respuesta121" caption="Answer" style="SlicerStyleDark6" rowHeight="234950"/>
  <slicer name="Nivel de conformidad 6" xr10:uid="{16F34187-04B1-438B-B0B2-4858D16B55C7}" cache="SegmentaciónDeDatos_Nivel_de_conformidad121" caption="Conformity Level" style="SlicerStyleDark6" rowHeight="234950"/>
  <slicer name="Criterio 6" xr10:uid="{36026B70-3C5B-465C-8F9E-D7FE69B57100}" cache="SegmentaciónDeDatos_Criterio121" caption="Criteria" columnCount="4" style="SlicerStyleDark6" rowHeight="234950"/>
  <slicer name="PMC 7" xr10:uid="{4A5B1B1A-EC11-4AA5-9549-7BF7D0F28D2D}" cache="SegmentaciónDeDatos_PMC1121" caption="CIP" style="SlicerStyleDark6" rowHeight="234950"/>
  <slicer name="CRB 6" xr10:uid="{74863A79-C169-40F7-8D04-2A4661D52BA8}" cache="SegmentaciónDeDatos_CRB121" caption="LRC" style="SlicerStyleDark6" rowHeight="234950"/>
  <slicer name="Tipo de Acción 6" xr10:uid="{C4E1B70B-CAE7-48FC-985B-2A767B612884}" cache="SegmentaciónDeDatos_Tipo_de_Acción121" caption="Type" columnCount="3" style="SlicerStyleDark6" rowHeight="234950"/>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7" xr10:uid="{A6258723-2FBF-4B31-848F-5E790FF895F5}" cache="SegmentaciónDeDatos_Respuesta1211" caption="Answer" style="SlicerStyleDark6" rowHeight="234950"/>
  <slicer name="Nivel de conformidad 7" xr10:uid="{24D3A1F3-47F3-4BAB-AD03-449F1233E90C}" cache="SegmentaciónDeDatos_Nivel_de_conformidad1211" caption="Conformity Level" style="SlicerStyleDark6" rowHeight="234950"/>
  <slicer name="Criterio 7" xr10:uid="{43094CF2-23ED-4E38-95FB-E8109D2AADA1}" cache="SegmentaciónDeDatos_Criterio1211" caption="Criteria" columnCount="4" style="SlicerStyleDark6" rowHeight="234950"/>
  <slicer name="PMC 8" xr10:uid="{3F9D9B32-49AE-4A28-BD37-58642BBF0E1B}" cache="SegmentaciónDeDatos_PMC11211" caption="CIP" style="SlicerStyleDark6" rowHeight="234950"/>
  <slicer name="CRB 7" xr10:uid="{0F41B602-4759-4CF6-82F9-F3F504B816BA}" cache="SegmentaciónDeDatos_CRB1211" caption="LRC" style="SlicerStyleDark6" rowHeight="234950"/>
  <slicer name="Tipo de Acción 7" xr10:uid="{0DEAB76E-6266-4725-BD1C-2DB90AA18750}" cache="SegmentaciónDeDatos_Tipo_de_Acción1211" caption="Type" columnCount="3" style="SlicerStyleDark6" rowHeight="234950"/>
</slicers>
</file>

<file path=xl/slicers/slicer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8" xr10:uid="{F914E420-3B92-49EC-AB24-9ACB33B559F3}" cache="SegmentaciónDeDatos_Respuesta122" caption="Answer" style="SlicerStyleDark6" rowHeight="234950"/>
  <slicer name="Nivel de conformidad 8" xr10:uid="{C2BECF9C-2DA5-48E4-8A95-52B2879C5D1B}" cache="SegmentaciónDeDatos_Nivel_de_conformidad122" caption="Conformity Level" style="SlicerStyleDark6" rowHeight="234950"/>
  <slicer name="Criterio 8" xr10:uid="{5ACFB46E-0775-47DA-A8BE-2BA02B176F8A}" cache="SegmentaciónDeDatos_Criterio122" caption="Criteria" columnCount="4" style="SlicerStyleDark6" rowHeight="234950"/>
  <slicer name="PMC 9" xr10:uid="{071FE0D3-BD4F-43E1-8B92-28E3E9C7A109}" cache="SegmentaciónDeDatos_PMC1122" caption="CIP" style="SlicerStyleDark6" rowHeight="234950"/>
  <slicer name="CRB 8" xr10:uid="{C10592BC-94B0-4953-957B-14649FEB24E2}" cache="SegmentaciónDeDatos_CRB122" caption="LRC" style="SlicerStyleDark6" rowHeight="234950"/>
  <slicer name="Tipo de Acción 8" xr10:uid="{48B958EA-DBB6-4838-8CC1-DFB42ED34A48}" cache="SegmentaciónDeDatos_Tipo_de_Acción122" caption="Type" columnCount="3" style="SlicerStyleDark6"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7A2825-E1EB-48F1-AD58-150CE364842B}" name="Principio1" displayName="Principio1" ref="A12:I42" totalsRowShown="0" headerRowDxfId="241" dataDxfId="240" headerRowBorderDxfId="238" tableBorderDxfId="239">
  <autoFilter ref="A12:I42"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3B4504B-8B77-4D96-9235-CC7749FAB629}" name="Question number" dataDxfId="237">
      <calculatedColumnFormula>Answers!C11</calculatedColumnFormula>
    </tableColumn>
    <tableColumn id="2" xr3:uid="{C0DE73DF-2E94-41A8-959A-48FE87AE7EEA}" name="Criteria" dataDxfId="236">
      <calculatedColumnFormula>Answers!D11</calculatedColumnFormula>
    </tableColumn>
    <tableColumn id="3" xr3:uid="{0D761CB6-97EC-4857-924C-671AAC34C715}" name="Questions" dataDxfId="235">
      <calculatedColumnFormula>Answers!F11</calculatedColumnFormula>
    </tableColumn>
    <tableColumn id="6" xr3:uid="{DF2239F8-A397-4D50-B88A-E6E8EA05A6D0}" name="CIP" dataDxfId="234">
      <calculatedColumnFormula>+Answers!E11</calculatedColumnFormula>
    </tableColumn>
    <tableColumn id="8" xr3:uid="{A6F62B69-A56B-4EE2-9DBE-BD0CD6BD5D49}" name="LRC" dataDxfId="233"/>
    <tableColumn id="4" xr3:uid="{22B679D8-CF8F-4F86-90BC-F61450CF4B8D}" name="Answer" dataDxfId="232"/>
    <tableColumn id="7" xr3:uid="{73F0D092-8154-4CEC-A40E-607835E89983}" name="Conformity Level" dataDxfId="231">
      <calculatedColumnFormula>IF(Principio1[[#This Row],[Answer]]="Sí","Conformidad",IF(Principio1[[#This Row],[Answer]]="No","No conforme","No Aplica"))</calculatedColumnFormula>
    </tableColumn>
    <tableColumn id="9" xr3:uid="{0BA7A2D7-3812-47E1-8B79-3E73DA3170AB}" name="Type" dataDxfId="230">
      <calculatedColumnFormula>IF(Principio1[[#This Row],[Answer]]="Sí",[1]Respuestas!I12," ")</calculatedColumnFormula>
    </tableColumn>
    <tableColumn id="5" xr3:uid="{3D9A9C43-00E3-4C26-9026-D13AED8D4365}" name="Activities" dataDxfId="22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4A12432-2E62-4C12-8C08-A3FED3BE5003}" name="Principio1311" displayName="Principio1311" ref="A12:I55" totalsRowShown="0" headerRowDxfId="59" dataDxfId="58" headerRowBorderDxfId="56" tableBorderDxfId="57">
  <autoFilter ref="A12:I55"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19EE197-524C-4DE9-B271-402F3DDDA7BD}" name="Question number" dataDxfId="55">
      <calculatedColumnFormula>Answers!C41</calculatedColumnFormula>
    </tableColumn>
    <tableColumn id="2" xr3:uid="{C90FC017-6BF1-42BD-AF66-010DCD190EC0}" name="Criteria" dataDxfId="54">
      <calculatedColumnFormula>Answers!D41</calculatedColumnFormula>
    </tableColumn>
    <tableColumn id="3" xr3:uid="{229D9F6A-B55B-46E5-9608-3B7E00E66C56}" name="Questions" dataDxfId="53">
      <calculatedColumnFormula>Answers!F41</calculatedColumnFormula>
    </tableColumn>
    <tableColumn id="6" xr3:uid="{8B1BBEA7-F31F-4102-9E02-8CDB2F09CAA9}" name="CIP" dataDxfId="52">
      <calculatedColumnFormula>+Answers!E41</calculatedColumnFormula>
    </tableColumn>
    <tableColumn id="8" xr3:uid="{EF08C0C3-9AC9-4738-B901-4ACB0EF3AAE8}" name="LRC" dataDxfId="51"/>
    <tableColumn id="4" xr3:uid="{69D6F426-D2B0-4B1D-901A-7FDD08D31F76}" name="Answer" dataDxfId="50"/>
    <tableColumn id="7" xr3:uid="{0A00A98E-15F3-4ECB-BC5E-95564937B03B}" name="Conformity Level" dataDxfId="49">
      <calculatedColumnFormula>IF(Principio1311[[#This Row],[Answer]]="Sí","Conformidad",IF(Principio1311[[#This Row],[Answer]]="No","No conforme","No Aplica"))</calculatedColumnFormula>
    </tableColumn>
    <tableColumn id="9" xr3:uid="{700C1EA3-D20D-4A74-9685-B37A199E9B4C}" name="Type" dataDxfId="48">
      <calculatedColumnFormula>IF(Principio1311[[#This Row],[Answer]]="Sí",[1]Respuestas!I12," ")</calculatedColumnFormula>
    </tableColumn>
    <tableColumn id="5" xr3:uid="{6F59DA63-AF73-4EC8-B596-C9DA67D43D88}" name="Activities" dataDxfId="47"/>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657E3E6-86FC-4852-A726-AE17ED849BA8}" name="Principio112" displayName="Principio112" ref="A12:H267" totalsRowShown="0" headerRowDxfId="40" dataDxfId="39" headerRowBorderDxfId="37" tableBorderDxfId="38">
  <autoFilter ref="A12:H267"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s>
        <filter val="Not Applicable"/>
      </filters>
    </filterColumn>
  </autoFilter>
  <tableColumns count="8">
    <tableColumn id="1" xr3:uid="{FF578A59-860C-40F8-851A-185EF01D87B3}" name="Question number" dataDxfId="36">
      <calculatedColumnFormula>Answers!C11</calculatedColumnFormula>
    </tableColumn>
    <tableColumn id="12" xr3:uid="{7B8DFC3A-6DF4-461A-BC91-CC20E6473AE3}" name="Principle" dataDxfId="35"/>
    <tableColumn id="2" xr3:uid="{A2919B14-B5B2-4E50-9573-2915D380C607}" name="Criteria" dataDxfId="34">
      <calculatedColumnFormula>Answers!D11</calculatedColumnFormula>
    </tableColumn>
    <tableColumn id="3" xr3:uid="{F16ED45E-F62F-4288-9930-7961B7DBB78B}" name="Questions" dataDxfId="33">
      <calculatedColumnFormula>Answers!F11</calculatedColumnFormula>
    </tableColumn>
    <tableColumn id="6" xr3:uid="{6E56FF90-EB54-4A7C-BCE9-686DE2417C2D}" name="CIP" dataDxfId="32">
      <calculatedColumnFormula>+Answers!E11</calculatedColumnFormula>
    </tableColumn>
    <tableColumn id="8" xr3:uid="{5431E744-6DC9-44B2-80FC-3B3796EC5D31}" name="LRC" dataDxfId="31">
      <calculatedColumnFormula>+Principio1[[#This Row],[LRC]]</calculatedColumnFormula>
    </tableColumn>
    <tableColumn id="4" xr3:uid="{947AE4BA-E3DE-4BD6-9B7A-ADABB6F5475F}" name="Answer" dataDxfId="30"/>
    <tableColumn id="7" xr3:uid="{65C50D37-18DE-42BC-B930-322EBEED15ED}" name="Conformity Level" dataDxfId="29">
      <calculatedColumnFormula>IF(Principio112[[#This Row],[Answer]]="Sí","Conformidad",IF(Principio112[[#This Row],[Answer]]="No","No conforme","No Aplica"))</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F6AC892-8E6E-473C-9980-70AC74AC0DA9}" name="Principio11213" displayName="Principio11213" ref="A12:J267" totalsRowShown="0" headerRowDxfId="21" dataDxfId="20" headerRowBorderDxfId="18" tableBorderDxfId="19">
  <autoFilter ref="A12:J267"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53DA5AE-77AC-4360-B788-EDF14754E32B}" name="Question number" dataDxfId="17">
      <calculatedColumnFormula>Answers!C11</calculatedColumnFormula>
    </tableColumn>
    <tableColumn id="12" xr3:uid="{311E6F41-2D4F-408C-A4A6-1F888FB0EA42}" name="Principle" dataDxfId="16"/>
    <tableColumn id="2" xr3:uid="{14EB4B4B-FEC4-44EA-862C-AD9172D4AAAA}" name="Criteria" dataDxfId="15">
      <calculatedColumnFormula>Answers!D11</calculatedColumnFormula>
    </tableColumn>
    <tableColumn id="3" xr3:uid="{7DBE304F-F536-4B8F-96BD-82E52E32582C}" name="Questions" dataDxfId="14">
      <calculatedColumnFormula>Answers!F11</calculatedColumnFormula>
    </tableColumn>
    <tableColumn id="6" xr3:uid="{227BC623-15EC-4A5F-ADA1-C0D9F29D7A2E}" name="CIP" dataDxfId="13">
      <calculatedColumnFormula>+Answers!E11</calculatedColumnFormula>
    </tableColumn>
    <tableColumn id="8" xr3:uid="{9C372B3B-E3F9-4D51-8A6F-2BACFA26DE08}" name="LRC" dataDxfId="12">
      <calculatedColumnFormula>+Principio1[[#This Row],[LRC]]</calculatedColumnFormula>
    </tableColumn>
    <tableColumn id="4" xr3:uid="{901BFE63-71FB-497B-ACBB-93DCCB62838F}" name="Answer" dataDxfId="11"/>
    <tableColumn id="7" xr3:uid="{A27E7436-48A3-478A-8692-266FEACCD571}" name="Conformity Level" dataDxfId="10">
      <calculatedColumnFormula>IF(Principio11213[[#This Row],[Answer]]="Sí","Conformidad",IF(Principio11213[[#This Row],[Answer]]="No","No conforme","No Aplica"))</calculatedColumnFormula>
    </tableColumn>
    <tableColumn id="9" xr3:uid="{C55D6C31-0E36-4CDE-8D9F-81DA8A98A212}" name="Type" dataDxfId="9">
      <calculatedColumnFormula>IF(Principio11213[[#This Row],[Answer]]="Sí",[1]Respuestas!I12," ")</calculatedColumnFormula>
    </tableColumn>
    <tableColumn id="5" xr3:uid="{A310D1EB-8889-46DF-B479-B34F8D702F09}" name="Activities"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6A7637-A5C3-4891-B135-410096113D2B}" name="Principio13" displayName="Principio13" ref="A12:I59" totalsRowShown="0" headerRowDxfId="220" dataDxfId="219" headerRowBorderDxfId="217" tableBorderDxfId="218">
  <autoFilter ref="A12:I59"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93E3D20-7E95-4DB0-8B9E-CF6E7F67CF7C}" name="Question number" dataDxfId="216">
      <calculatedColumnFormula>Answers!C41</calculatedColumnFormula>
    </tableColumn>
    <tableColumn id="2" xr3:uid="{D17EF3DF-D727-41D5-93C9-2AB26EB1A625}" name="Criteria" dataDxfId="215">
      <calculatedColumnFormula>Answers!D41</calculatedColumnFormula>
    </tableColumn>
    <tableColumn id="3" xr3:uid="{84F40507-0E30-4876-BF2F-3277D0D7D557}" name="Questions" dataDxfId="214">
      <calculatedColumnFormula>Answers!F41</calculatedColumnFormula>
    </tableColumn>
    <tableColumn id="6" xr3:uid="{473CC3FE-61C1-44CC-BE2D-48FF4631D979}" name="CIP" dataDxfId="213">
      <calculatedColumnFormula>+Answers!E41</calculatedColumnFormula>
    </tableColumn>
    <tableColumn id="8" xr3:uid="{F51B50AA-7A92-4208-825D-FB831A354700}" name="LRC" dataDxfId="212"/>
    <tableColumn id="4" xr3:uid="{EA359D00-EF1E-47E4-A858-7E77286A9B21}" name="Answer" dataDxfId="211"/>
    <tableColumn id="7" xr3:uid="{A64BAF33-A859-4ED4-8ECD-1865C69BF2F0}" name="Conformity Level" dataDxfId="210">
      <calculatedColumnFormula>IF(Principio13[[#This Row],[Answer]]="Sí","Conformidad",IF(Principio13[[#This Row],[Answer]]="No","No conforme","No Aplica"))</calculatedColumnFormula>
    </tableColumn>
    <tableColumn id="9" xr3:uid="{7FE1E1BB-2505-4488-9B6A-209825AE812F}" name="Type" dataDxfId="209">
      <calculatedColumnFormula>IF(Principio13[[#This Row],[Answer]]="Sí",[1]Respuestas!I12," ")</calculatedColumnFormula>
    </tableColumn>
    <tableColumn id="5" xr3:uid="{FBB95E0E-2575-4732-AE0B-C3DA2D5B85F4}" name="Activities" dataDxfId="20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D5FD6D-50B3-4CC6-AD2D-291783EF36CC}" name="Principio134" displayName="Principio134" ref="A12:I33" totalsRowShown="0" headerRowDxfId="201" dataDxfId="200" headerRowBorderDxfId="198" tableBorderDxfId="199">
  <autoFilter ref="A12:I33"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FDCF2EB-1B16-4980-863B-5F430649469B}" name="Question number" dataDxfId="197">
      <calculatedColumnFormula>Answers!C41</calculatedColumnFormula>
    </tableColumn>
    <tableColumn id="2" xr3:uid="{E82A82DB-2091-4F4C-8348-811FE8999397}" name="Criteria" dataDxfId="196">
      <calculatedColumnFormula>Answers!D41</calculatedColumnFormula>
    </tableColumn>
    <tableColumn id="3" xr3:uid="{9F40F6B6-6024-4F57-B25E-95BE448B6096}" name="Questions" dataDxfId="195">
      <calculatedColumnFormula>Answers!F41</calculatedColumnFormula>
    </tableColumn>
    <tableColumn id="6" xr3:uid="{22B081D7-DFED-4EC1-AD14-A55C66C3419C}" name="CIP" dataDxfId="194">
      <calculatedColumnFormula>+Answers!E41</calculatedColumnFormula>
    </tableColumn>
    <tableColumn id="8" xr3:uid="{460C20BC-BF20-4D9B-9531-E8629778C185}" name="LRC" dataDxfId="193"/>
    <tableColumn id="4" xr3:uid="{0A72B0DB-8A40-4E24-BFDF-2BD6A92E0948}" name="Answer" dataDxfId="192"/>
    <tableColumn id="7" xr3:uid="{546539C3-08D6-414C-B499-1798DFEC0F8E}" name="Conformity Level" dataDxfId="191">
      <calculatedColumnFormula>IF(Principio134[[#This Row],[Answer]]="Sí","Conformidad",IF(Principio134[[#This Row],[Answer]]="No","No conforme","No Aplica"))</calculatedColumnFormula>
    </tableColumn>
    <tableColumn id="9" xr3:uid="{ACCF56BC-DB6F-4E58-8557-40B65ED4033A}" name="Type" dataDxfId="190">
      <calculatedColumnFormula>IF(Principio134[[#This Row],[Answer]]="Sí",[1]Respuestas!I12," ")</calculatedColumnFormula>
    </tableColumn>
    <tableColumn id="5" xr3:uid="{8233E8C2-04A3-437F-B2CA-25A0D9D0D1A9}" name="Activities" dataDxfId="18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4CDDBF5-76F8-4A59-A878-AA820DD63127}" name="Principio1345" displayName="Principio1345" ref="A12:I44" totalsRowShown="0" headerRowDxfId="181" dataDxfId="180" headerRowBorderDxfId="178" tableBorderDxfId="179">
  <autoFilter ref="A12:I4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A3A2AE2-3C69-4205-8C02-7CAD766FB047}" name="Question number" dataDxfId="177">
      <calculatedColumnFormula>Answers!C88</calculatedColumnFormula>
    </tableColumn>
    <tableColumn id="2" xr3:uid="{455AD3DF-EDC3-40AF-A35D-41025E9D95A0}" name="Criteria" dataDxfId="176">
      <calculatedColumnFormula>Answers!D109</calculatedColumnFormula>
    </tableColumn>
    <tableColumn id="3" xr3:uid="{10F32D50-947F-431F-B203-3124E4C4ADA2}" name="Questions" dataDxfId="175">
      <calculatedColumnFormula>Answers!F88</calculatedColumnFormula>
    </tableColumn>
    <tableColumn id="6" xr3:uid="{524E1728-B50A-40E3-976A-0AF7A0116959}" name="CIP" dataDxfId="174">
      <calculatedColumnFormula>+Answers!E109</calculatedColumnFormula>
    </tableColumn>
    <tableColumn id="8" xr3:uid="{EE4F509D-E448-4E48-9835-8BFCF0F9DEA6}" name="LRC" dataDxfId="173"/>
    <tableColumn id="4" xr3:uid="{E3B55804-430D-4338-9D98-AF5FB3DB19C6}" name="Answer" dataDxfId="172"/>
    <tableColumn id="7" xr3:uid="{7EC680A7-522F-4D66-BF47-0F837FF9E012}" name="Conformity Level" dataDxfId="171">
      <calculatedColumnFormula>IF(Principio1345[[#This Row],[Answer]]="Sí","Conformidad",IF(Principio1345[[#This Row],[Answer]]="No","No conforme","No Aplica"))</calculatedColumnFormula>
    </tableColumn>
    <tableColumn id="9" xr3:uid="{A87C3E34-5038-4CBD-98A0-4008A43532FE}" name="Type" dataDxfId="170">
      <calculatedColumnFormula>IF(Principio1345[[#This Row],[Answer]]="Sí",[1]Respuestas!I12," ")</calculatedColumnFormula>
    </tableColumn>
    <tableColumn id="5" xr3:uid="{EFE4E76B-0AAD-4343-8CE7-46515DD05814}" name="Activities" dataDxfId="16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85C1576-AD68-402D-9D3B-58F4387EEC93}" name="Principio13456" displayName="Principio13456" ref="A12:I30" totalsRowShown="0" headerRowDxfId="162" dataDxfId="161" headerRowBorderDxfId="159" tableBorderDxfId="160">
  <autoFilter ref="A12:I30"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0CE13C7-F403-40E3-A5DF-CCF1DA9B2D52}" name="Question number" dataDxfId="158">
      <calculatedColumnFormula>Answers!C109</calculatedColumnFormula>
    </tableColumn>
    <tableColumn id="2" xr3:uid="{08C37779-42FD-487D-8712-DF2FED02BA9D}" name="Criteria" dataDxfId="157">
      <calculatedColumnFormula>Answers!D109</calculatedColumnFormula>
    </tableColumn>
    <tableColumn id="3" xr3:uid="{B5104B6D-48D6-44C3-8D3C-22CC57018AD2}" name="Questions" dataDxfId="156">
      <calculatedColumnFormula>Answers!F141</calculatedColumnFormula>
    </tableColumn>
    <tableColumn id="6" xr3:uid="{374726A3-37EC-4D35-8925-A59D153F6370}" name="CIP" dataDxfId="155">
      <calculatedColumnFormula>+Answers!E109</calculatedColumnFormula>
    </tableColumn>
    <tableColumn id="8" xr3:uid="{4E8735B8-3CA4-4CE4-8060-BD7F1D21C568}" name="LRC" dataDxfId="154"/>
    <tableColumn id="4" xr3:uid="{E8E29BD6-C370-4D5A-80E5-49F582B183FF}" name="Answer" dataDxfId="153"/>
    <tableColumn id="7" xr3:uid="{832CA9EB-3FBA-4367-8AA7-BF1AB40A7A0E}" name="Conformity Level" dataDxfId="152">
      <calculatedColumnFormula>IF(Principio13456[[#This Row],[Answer]]="Sí","Conformidad",IF(Principio13456[[#This Row],[Answer]]="No","No conforme","No Aplica"))</calculatedColumnFormula>
    </tableColumn>
    <tableColumn id="9" xr3:uid="{8655C6DE-5AEA-4873-9931-9D02E027DE41}" name="Type" dataDxfId="151">
      <calculatedColumnFormula>IF(Principio13456[[#This Row],[Answer]]="Sí",[1]Respuestas!I12," ")</calculatedColumnFormula>
    </tableColumn>
    <tableColumn id="5" xr3:uid="{1E4F5D2F-32A0-4D0E-844E-D78A8B056DF6}" name="Activities" dataDxfId="15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99DD5B2-EBB2-4C58-A2CC-BA0E65036915}" name="Principio137" displayName="Principio137" ref="A12:I44" totalsRowShown="0" headerRowDxfId="141" dataDxfId="140" headerRowBorderDxfId="138" tableBorderDxfId="139">
  <autoFilter ref="A12:I4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48FDD2B-9B18-4A35-A6AA-798226561889}" name="Question number" dataDxfId="137">
      <calculatedColumnFormula>Answers!C41</calculatedColumnFormula>
    </tableColumn>
    <tableColumn id="2" xr3:uid="{CF9BF83A-C2F7-4193-8106-5C979BE775BB}" name="Criteria" dataDxfId="136">
      <calculatedColumnFormula>Answers!D41</calculatedColumnFormula>
    </tableColumn>
    <tableColumn id="3" xr3:uid="{AAE6743F-651E-4970-8BAF-52FE4640503B}" name="Questions" dataDxfId="135">
      <calculatedColumnFormula>Answers!F41</calculatedColumnFormula>
    </tableColumn>
    <tableColumn id="6" xr3:uid="{F90F9B61-F729-45F6-AEDB-E51EFBF2BA55}" name="CIP" dataDxfId="134">
      <calculatedColumnFormula>+Answers!E41</calculatedColumnFormula>
    </tableColumn>
    <tableColumn id="8" xr3:uid="{5DFEE896-F59D-47EA-B998-1681EEB3F7CA}" name="LRC" dataDxfId="133"/>
    <tableColumn id="4" xr3:uid="{54768624-FE97-41B3-B29B-BD335ED8B26B}" name="Answer" dataDxfId="132"/>
    <tableColumn id="7" xr3:uid="{9FC10FC6-9FDD-419F-A81D-8BEE872A5777}" name="Conformity Level" dataDxfId="131">
      <calculatedColumnFormula>IF(Principio137[[#This Row],[Answer]]="Sí","Conformidad",IF(Principio137[[#This Row],[Answer]]="No","No conforme","No Aplica"))</calculatedColumnFormula>
    </tableColumn>
    <tableColumn id="9" xr3:uid="{E529052F-38A5-41E4-B4C5-64130F7CAD4C}" name="Type" dataDxfId="130">
      <calculatedColumnFormula>IF(Principio137[[#This Row],[Answer]]="Sí",[1]Respuestas!I12," ")</calculatedColumnFormula>
    </tableColumn>
    <tableColumn id="5" xr3:uid="{7F468250-4B24-46F9-8604-0F3A67F85252}" name="Activities" dataDxfId="12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4A22230-5755-46C3-853B-2F1F6D9C27C9}" name="Principio1378" displayName="Principio1378" ref="A12:I24" totalsRowShown="0" headerRowDxfId="120" dataDxfId="119" headerRowBorderDxfId="117" tableBorderDxfId="118">
  <autoFilter ref="A12:I2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6FD229D-27D0-489F-90D5-FCDE41EF80E7}" name="Question number" dataDxfId="116">
      <calculatedColumnFormula>Answers!C159</calculatedColumnFormula>
    </tableColumn>
    <tableColumn id="2" xr3:uid="{3A458373-3A96-45D1-9EE9-4BBF3FD6F764}" name="Criteria" dataDxfId="115">
      <calculatedColumnFormula>Answers!D159</calculatedColumnFormula>
    </tableColumn>
    <tableColumn id="3" xr3:uid="{5E70EF5D-9DFF-4059-AE25-BD453F7B3CBA}" name="Questions" dataDxfId="114">
      <calculatedColumnFormula>Answers!F159</calculatedColumnFormula>
    </tableColumn>
    <tableColumn id="6" xr3:uid="{C932467A-CA51-4D76-BA77-1395983A9955}" name="CIP" dataDxfId="113">
      <calculatedColumnFormula>+Answers!E159</calculatedColumnFormula>
    </tableColumn>
    <tableColumn id="8" xr3:uid="{13D39179-54FF-4A8B-910A-211D1C5322FD}" name="LRC" dataDxfId="112"/>
    <tableColumn id="4" xr3:uid="{37CE085E-BE47-4D41-B80E-B66CBFAF2E4A}" name="Answer" dataDxfId="111"/>
    <tableColumn id="7" xr3:uid="{71EC310F-C331-45BD-891B-EE358E5A5448}" name="Conformity Level" dataDxfId="110">
      <calculatedColumnFormula>IF(Principio1378[[#This Row],[Answer]]="Sí","Conformidad",IF(Principio1378[[#This Row],[Answer]]="No","No conforme","No Aplica"))</calculatedColumnFormula>
    </tableColumn>
    <tableColumn id="9" xr3:uid="{76B30F58-21FD-4BD0-B2AB-8D93959B80D4}" name="Type" dataDxfId="109">
      <calculatedColumnFormula>IF(Principio1378[[#This Row],[Answer]]="Sí",[1]Respuestas!I12," ")</calculatedColumnFormula>
    </tableColumn>
    <tableColumn id="5" xr3:uid="{884F9CBA-2807-4DFC-BC74-2EEC7C5ED3BD}" name="Activities" dataDxfId="10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BE20C02-39C4-4A8F-92E8-60D67655CC6A}" name="Principio13789" displayName="Principio13789" ref="A12:I20" totalsRowShown="0" headerRowDxfId="99" dataDxfId="98" headerRowBorderDxfId="96" tableBorderDxfId="97">
  <autoFilter ref="A12:I20"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0D4F650-864D-452A-86A5-B07A3545FDB6}" name="Question number" dataDxfId="95">
      <calculatedColumnFormula>Answers!C190</calculatedColumnFormula>
    </tableColumn>
    <tableColumn id="2" xr3:uid="{AC4725B6-0E3E-4722-B59F-C0722EC5BB63}" name="Criteria" dataDxfId="94">
      <calculatedColumnFormula>Answers!D190</calculatedColumnFormula>
    </tableColumn>
    <tableColumn id="3" xr3:uid="{DBA08763-A4E0-4BFA-801C-A0C4E6025CA5}" name="Questions" dataDxfId="93">
      <calculatedColumnFormula>Answers!F190</calculatedColumnFormula>
    </tableColumn>
    <tableColumn id="6" xr3:uid="{B22C0D40-2E6D-4BEE-9CD2-DD2E4068AE41}" name="CIP" dataDxfId="92">
      <calculatedColumnFormula>+Answers!E190</calculatedColumnFormula>
    </tableColumn>
    <tableColumn id="8" xr3:uid="{987689CA-0922-44C1-BB2F-98306EDA2C59}" name="LRC" dataDxfId="91"/>
    <tableColumn id="4" xr3:uid="{A1B14121-ED00-4187-9143-E74EBB1DCCC4}" name="Answer" dataDxfId="90"/>
    <tableColumn id="7" xr3:uid="{6FC283D1-425F-4830-8B0F-71208D2C3630}" name="Conformity Level" dataDxfId="89">
      <calculatedColumnFormula>IF(Principio13789[[#This Row],[Answer]]="Sí","Conformidad",IF(Principio13789[[#This Row],[Answer]]="No","No conforme","No Aplica"))</calculatedColumnFormula>
    </tableColumn>
    <tableColumn id="9" xr3:uid="{F26B279B-365A-439E-89F6-7C1915AB703A}" name="Type" dataDxfId="88">
      <calculatedColumnFormula>IF(Principio13789[[#This Row],[Answer]]="Sí",[1]Respuestas!I12," ")</calculatedColumnFormula>
    </tableColumn>
    <tableColumn id="5" xr3:uid="{3F7FE567-4606-483A-856E-83EE0F015EF8}" name="Activities" dataDxfId="87"/>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C6061E9-6203-47EA-B0E2-30286555755C}" name="Principio13710" displayName="Principio13710" ref="A12:I25" totalsRowShown="0" headerRowDxfId="80" dataDxfId="79" headerRowBorderDxfId="77" tableBorderDxfId="78">
  <autoFilter ref="A12:I25"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9FE41DF-6169-4F8F-BE07-BF96CA3957B2}" name="Question number" dataDxfId="76">
      <calculatedColumnFormula>Answers!C210</calculatedColumnFormula>
    </tableColumn>
    <tableColumn id="2" xr3:uid="{2965DA72-ACFC-457B-9C5C-BD13F28ACD82}" name="Criteria" dataDxfId="75">
      <calculatedColumnFormula>Answers!D210</calculatedColumnFormula>
    </tableColumn>
    <tableColumn id="3" xr3:uid="{C825227F-96FC-4BF5-AEBF-2E9E15A80C96}" name="Questions" dataDxfId="74">
      <calculatedColumnFormula>Answers!F210</calculatedColumnFormula>
    </tableColumn>
    <tableColumn id="6" xr3:uid="{36B9214C-5A84-4823-B3B5-2F678FDCA8E5}" name="CIP" dataDxfId="73">
      <calculatedColumnFormula>+Answers!E210</calculatedColumnFormula>
    </tableColumn>
    <tableColumn id="8" xr3:uid="{5E604A07-8233-4B01-BF4E-A325A6C61662}" name="LRC" dataDxfId="72"/>
    <tableColumn id="4" xr3:uid="{4A24A5B5-76A0-4507-A9F4-71A79B742EEB}" name="Answer" dataDxfId="71"/>
    <tableColumn id="7" xr3:uid="{62D5B29A-C470-4EA1-B5D8-07BDE8F45B30}" name="Conformity Level" dataDxfId="70">
      <calculatedColumnFormula>IF(Principio13710[[#This Row],[Answer]]="Sí","Conformidad",IF(Principio13710[[#This Row],[Answer]]="No","No conforme","No Aplica"))</calculatedColumnFormula>
    </tableColumn>
    <tableColumn id="9" xr3:uid="{357C20C5-10FC-4419-BFBA-0EC336F7C497}" name="Type" dataDxfId="69">
      <calculatedColumnFormula>IF(Principio13710[[#This Row],[Answer]]="Sí",[1]Respuestas!I12," ")</calculatedColumnFormula>
    </tableColumn>
    <tableColumn id="5" xr3:uid="{84496537-B128-4BE0-AA56-8A00F67E12DA}" name="Activities" dataDxfId="6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microsoft.com/office/2007/relationships/slicer" Target="../slicers/slicer8.xml"/><Relationship Id="rId2" Type="http://schemas.openxmlformats.org/officeDocument/2006/relationships/table" Target="../tables/table8.x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microsoft.com/office/2007/relationships/slicer" Target="../slicers/slicer9.xml"/><Relationship Id="rId2" Type="http://schemas.openxmlformats.org/officeDocument/2006/relationships/table" Target="../tables/table9.x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microsoft.com/office/2007/relationships/slicer" Target="../slicers/slicer10.xml"/><Relationship Id="rId2" Type="http://schemas.openxmlformats.org/officeDocument/2006/relationships/table" Target="../tables/table10.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microsoft.com/office/2007/relationships/slicer" Target="../slicers/slicer11.xml"/><Relationship Id="rId2" Type="http://schemas.openxmlformats.org/officeDocument/2006/relationships/table" Target="../tables/table11.x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microsoft.com/office/2007/relationships/slicer" Target="../slicers/slicer12.xml"/><Relationship Id="rId2" Type="http://schemas.openxmlformats.org/officeDocument/2006/relationships/table" Target="../tables/table12.xml"/><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table" Target="../tables/table3.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table" Target="../tables/table4.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microsoft.com/office/2007/relationships/slicer" Target="../slicers/slicer5.xml"/><Relationship Id="rId2" Type="http://schemas.openxmlformats.org/officeDocument/2006/relationships/table" Target="../tables/table5.x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microsoft.com/office/2007/relationships/slicer" Target="../slicers/slicer6.xml"/><Relationship Id="rId2" Type="http://schemas.openxmlformats.org/officeDocument/2006/relationships/table" Target="../tables/table6.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microsoft.com/office/2007/relationships/slicer" Target="../slicers/slicer7.xml"/><Relationship Id="rId2" Type="http://schemas.openxmlformats.org/officeDocument/2006/relationships/table" Target="../tables/table7.x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E8EE-4D7C-4241-A192-C039C05A6C02}">
  <sheetPr>
    <tabColor theme="1"/>
  </sheetPr>
  <dimension ref="A1:D24"/>
  <sheetViews>
    <sheetView tabSelected="1" zoomScale="80" zoomScaleNormal="80" workbookViewId="0">
      <pane xSplit="4" ySplit="3" topLeftCell="E18" activePane="bottomRight" state="frozen"/>
      <selection pane="bottomRight" sqref="A1:D1"/>
      <selection pane="bottomLeft" activeCell="A4" sqref="A4"/>
      <selection pane="topRight" activeCell="E1" sqref="E1"/>
    </sheetView>
  </sheetViews>
  <sheetFormatPr defaultColWidth="11.5703125" defaultRowHeight="20.100000000000001" customHeight="1"/>
  <cols>
    <col min="1" max="1" width="5.5703125" style="1" customWidth="1"/>
    <col min="2" max="2" width="146" style="1" customWidth="1"/>
    <col min="3" max="3" width="45.85546875" style="1" customWidth="1"/>
    <col min="4" max="4" width="5.5703125" style="1" customWidth="1"/>
    <col min="5" max="16384" width="11.5703125" style="68"/>
  </cols>
  <sheetData>
    <row r="1" spans="1:4" ht="25.35" customHeight="1" thickBot="1">
      <c r="A1" s="161" t="s">
        <v>0</v>
      </c>
      <c r="B1" s="162"/>
      <c r="C1" s="162"/>
      <c r="D1" s="163"/>
    </row>
    <row r="2" spans="1:4" ht="20.100000000000001" customHeight="1">
      <c r="A2" s="164" t="s">
        <v>1</v>
      </c>
      <c r="B2" s="165"/>
      <c r="C2" s="165"/>
      <c r="D2" s="166"/>
    </row>
    <row r="3" spans="1:4" ht="9.9499999999999993" customHeight="1"/>
    <row r="4" spans="1:4" s="111" customFormat="1" ht="30" customHeight="1">
      <c r="A4" s="9"/>
      <c r="B4" s="167" t="s">
        <v>2</v>
      </c>
      <c r="C4" s="167"/>
      <c r="D4" s="1"/>
    </row>
    <row r="5" spans="1:4" ht="9.9499999999999993" customHeight="1"/>
    <row r="6" spans="1:4" ht="30" customHeight="1">
      <c r="B6" s="167" t="s">
        <v>3</v>
      </c>
      <c r="C6" s="167"/>
    </row>
    <row r="7" spans="1:4" ht="9.9499999999999993" customHeight="1"/>
    <row r="8" spans="1:4" ht="45" customHeight="1">
      <c r="B8" s="167" t="s">
        <v>4</v>
      </c>
      <c r="C8" s="167"/>
    </row>
    <row r="9" spans="1:4" ht="9.9499999999999993" customHeight="1"/>
    <row r="10" spans="1:4" ht="75" customHeight="1">
      <c r="B10" s="160" t="s">
        <v>5</v>
      </c>
      <c r="C10" s="160"/>
    </row>
    <row r="11" spans="1:4" ht="9.9499999999999993" customHeight="1"/>
    <row r="12" spans="1:4" ht="65.099999999999994" customHeight="1">
      <c r="B12" s="156" t="s">
        <v>6</v>
      </c>
      <c r="C12" s="157"/>
    </row>
    <row r="13" spans="1:4" ht="9.9499999999999993" customHeight="1"/>
    <row r="14" spans="1:4" ht="129.94999999999999" customHeight="1">
      <c r="B14" s="158" t="s">
        <v>7</v>
      </c>
      <c r="C14" s="158"/>
    </row>
    <row r="15" spans="1:4" ht="9.9499999999999993" customHeight="1"/>
    <row r="16" spans="1:4" ht="75" customHeight="1">
      <c r="B16" s="118" t="s">
        <v>8</v>
      </c>
    </row>
    <row r="17" spans="2:3" ht="9.9499999999999993" customHeight="1"/>
    <row r="18" spans="2:3" ht="75" customHeight="1">
      <c r="B18" s="119" t="s">
        <v>9</v>
      </c>
    </row>
    <row r="19" spans="2:3" ht="9.9499999999999993" customHeight="1"/>
    <row r="20" spans="2:3" ht="75" customHeight="1">
      <c r="B20" s="159" t="s">
        <v>10</v>
      </c>
      <c r="C20" s="159"/>
    </row>
    <row r="21" spans="2:3" ht="9.9499999999999993" customHeight="1"/>
    <row r="22" spans="2:3" ht="45" customHeight="1">
      <c r="B22" s="160" t="s">
        <v>11</v>
      </c>
      <c r="C22" s="160"/>
    </row>
    <row r="23" spans="2:3" ht="9.9499999999999993" customHeight="1"/>
    <row r="24" spans="2:3" ht="60" customHeight="1">
      <c r="B24" s="160" t="s">
        <v>12</v>
      </c>
      <c r="C24" s="160"/>
    </row>
  </sheetData>
  <sheetProtection algorithmName="SHA-512" hashValue="TuaHr+dozUqSeiTZfi+jCj8YitSH7Bc847SYxTdUGzNbp5ixuHwBuULumTC39It7mvy1yJ1ycgQdTiLpjUFPqg==" saltValue="lz1pHWZkIzhPjcmSl+vnqA==" spinCount="100000" sheet="1" formatRows="0" pivotTables="0"/>
  <mergeCells count="11">
    <mergeCell ref="B10:C10"/>
    <mergeCell ref="A1:D1"/>
    <mergeCell ref="A2:D2"/>
    <mergeCell ref="B4:C4"/>
    <mergeCell ref="B6:C6"/>
    <mergeCell ref="B8:C8"/>
    <mergeCell ref="B12:C12"/>
    <mergeCell ref="B14:C14"/>
    <mergeCell ref="B20:C20"/>
    <mergeCell ref="B22:C22"/>
    <mergeCell ref="B24:C2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B96D-4D91-40A1-A6A5-DD6D4EE09B70}">
  <sheetPr>
    <tabColor rgb="FF78BE20"/>
  </sheetPr>
  <dimension ref="A1:I20"/>
  <sheetViews>
    <sheetView showZeros="0" zoomScale="60" zoomScaleNormal="6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8" bestFit="1" customWidth="1"/>
    <col min="2" max="2" width="8.140625" style="68" bestFit="1" customWidth="1"/>
    <col min="3" max="3" width="60.85546875" style="68" customWidth="1"/>
    <col min="4" max="4" width="5.5703125" style="68" customWidth="1"/>
    <col min="5" max="5" width="9.42578125" style="68" hidden="1" customWidth="1"/>
    <col min="6" max="6" width="10.5703125" style="68" customWidth="1"/>
    <col min="7" max="7" width="20.85546875" style="68" bestFit="1" customWidth="1"/>
    <col min="8" max="8" width="15.5703125" style="68" customWidth="1"/>
    <col min="9" max="9" width="69.42578125" style="68" customWidth="1"/>
    <col min="10" max="16384" width="11.5703125" style="68"/>
  </cols>
  <sheetData>
    <row r="1" spans="1:9" ht="24.6">
      <c r="A1" s="179" t="s">
        <v>579</v>
      </c>
      <c r="B1" s="180"/>
      <c r="C1" s="180"/>
      <c r="D1" s="180"/>
      <c r="E1" s="180"/>
      <c r="F1" s="180"/>
      <c r="G1" s="180"/>
      <c r="H1" s="180"/>
      <c r="I1" s="181"/>
    </row>
    <row r="2" spans="1:9" ht="54.95" customHeight="1">
      <c r="A2" s="177" t="s">
        <v>595</v>
      </c>
      <c r="B2" s="178"/>
      <c r="C2" s="178"/>
      <c r="D2" s="178"/>
      <c r="E2" s="178"/>
      <c r="F2" s="178"/>
      <c r="G2" s="178"/>
      <c r="H2" s="178"/>
      <c r="I2" s="178"/>
    </row>
    <row r="3" spans="1:9">
      <c r="A3" s="175" t="s">
        <v>588</v>
      </c>
      <c r="B3" s="175"/>
      <c r="C3" s="175"/>
      <c r="D3" s="175"/>
      <c r="E3" s="175"/>
      <c r="F3" s="175"/>
      <c r="G3" s="175"/>
      <c r="H3" s="175"/>
      <c r="I3" s="175"/>
    </row>
    <row r="4" spans="1:9" ht="5.0999999999999996" customHeight="1">
      <c r="A4" s="1"/>
      <c r="B4" s="1"/>
      <c r="C4" s="1"/>
      <c r="D4" s="1"/>
      <c r="E4" s="1"/>
      <c r="F4" s="1"/>
      <c r="G4" s="1"/>
      <c r="H4" s="1"/>
      <c r="I4" s="1"/>
    </row>
    <row r="5" spans="1:9">
      <c r="A5" s="182"/>
      <c r="B5" s="182"/>
      <c r="C5" s="182"/>
      <c r="D5" s="182"/>
      <c r="E5" s="182"/>
      <c r="F5" s="182"/>
      <c r="G5" s="182"/>
      <c r="H5" s="182"/>
      <c r="I5" s="182"/>
    </row>
    <row r="6" spans="1:9">
      <c r="A6" s="182"/>
      <c r="B6" s="182"/>
      <c r="C6" s="182"/>
      <c r="D6" s="182"/>
      <c r="E6" s="182"/>
      <c r="F6" s="182"/>
      <c r="G6" s="182"/>
      <c r="H6" s="182"/>
      <c r="I6" s="182"/>
    </row>
    <row r="7" spans="1:9">
      <c r="A7" s="182"/>
      <c r="B7" s="182"/>
      <c r="C7" s="182"/>
      <c r="D7" s="182"/>
      <c r="E7" s="182"/>
      <c r="F7" s="182"/>
      <c r="G7" s="182"/>
      <c r="H7" s="182"/>
      <c r="I7" s="182"/>
    </row>
    <row r="8" spans="1:9">
      <c r="A8" s="182"/>
      <c r="B8" s="182"/>
      <c r="C8" s="182"/>
      <c r="D8" s="182"/>
      <c r="E8" s="182"/>
      <c r="F8" s="182"/>
      <c r="G8" s="182"/>
      <c r="H8" s="182"/>
      <c r="I8" s="182"/>
    </row>
    <row r="9" spans="1:9">
      <c r="A9" s="182"/>
      <c r="B9" s="182"/>
      <c r="C9" s="182"/>
      <c r="D9" s="182"/>
      <c r="E9" s="182"/>
      <c r="F9" s="182"/>
      <c r="G9" s="182"/>
      <c r="H9" s="182"/>
      <c r="I9" s="182"/>
    </row>
    <row r="10" spans="1:9">
      <c r="A10" s="182"/>
      <c r="B10" s="182"/>
      <c r="C10" s="182"/>
      <c r="D10" s="182"/>
      <c r="E10" s="182"/>
      <c r="F10" s="182"/>
      <c r="G10" s="182"/>
      <c r="H10" s="182"/>
      <c r="I10" s="182"/>
    </row>
    <row r="11" spans="1:9" ht="5.0999999999999996" customHeight="1">
      <c r="A11" s="35"/>
      <c r="B11" s="35"/>
      <c r="C11" s="35"/>
      <c r="D11" s="35"/>
      <c r="E11" s="35"/>
      <c r="F11" s="35"/>
      <c r="G11" s="35"/>
      <c r="H11" s="35"/>
      <c r="I11" s="35"/>
    </row>
    <row r="12" spans="1:9" ht="15.6" thickBot="1">
      <c r="A12" s="36" t="s">
        <v>582</v>
      </c>
      <c r="B12" s="37" t="s">
        <v>15</v>
      </c>
      <c r="C12" s="60" t="s">
        <v>583</v>
      </c>
      <c r="D12" s="38" t="s">
        <v>16</v>
      </c>
      <c r="E12" s="38" t="s">
        <v>584</v>
      </c>
      <c r="F12" s="39" t="s">
        <v>18</v>
      </c>
      <c r="G12" s="38" t="s">
        <v>585</v>
      </c>
      <c r="H12" s="38" t="s">
        <v>20</v>
      </c>
      <c r="I12" s="40" t="s">
        <v>586</v>
      </c>
    </row>
    <row r="13" spans="1:9" ht="30.6" thickTop="1">
      <c r="A13" s="62">
        <f>Answers!C202</f>
        <v>142</v>
      </c>
      <c r="B13" s="62" t="str">
        <f>Answers!D202</f>
        <v>8.1</v>
      </c>
      <c r="C13" s="63" t="str">
        <f>Answers!F202</f>
        <v>Do I have a Monitoring Plan for the implementation of the Management Plan?</v>
      </c>
      <c r="D13" s="64" t="str">
        <f>+Answers!E202</f>
        <v>CIC</v>
      </c>
      <c r="E13" s="41"/>
      <c r="F13" s="42"/>
      <c r="G13" s="43" t="str">
        <f>IF(Principio13789[[#This Row],[Answer]]="Yes","Conformity",IF(Principio13789[[#This Row],[Answer]]="No","Non-Conformity","Not Applicable"))</f>
        <v>Not Applicable</v>
      </c>
      <c r="H13" s="44" t="str">
        <f>IF(Principio13789[[#This Row],[Answer]]="No",Answers!I202," ")</f>
        <v xml:space="preserve"> </v>
      </c>
      <c r="I13" s="45" t="str">
        <f>+IF($F13=Answers!$G$3,Answers!$H202,IF($F13=Answers!$G$5,Answers!$H$5,Answers!$H$6))</f>
        <v>Waiting for your answer</v>
      </c>
    </row>
    <row r="14" spans="1:9">
      <c r="A14" s="62">
        <f>Answers!C203</f>
        <v>143</v>
      </c>
      <c r="B14" s="62" t="str">
        <f>Answers!D203</f>
        <v>8.1</v>
      </c>
      <c r="C14" s="63" t="str">
        <f>Answers!F203</f>
        <v>Do I implement the Monitoring Plan?</v>
      </c>
      <c r="D14" s="64" t="str">
        <f>+Answers!E203</f>
        <v>CIC</v>
      </c>
      <c r="E14" s="46"/>
      <c r="F14" s="47"/>
      <c r="G14" s="48" t="str">
        <f>IF(Principio13789[[#This Row],[Answer]]="Yes","Conformity",IF(Principio13789[[#This Row],[Answer]]="No","Non-Conformity","Not Applicable"))</f>
        <v>Not Applicable</v>
      </c>
      <c r="H14" s="49" t="str">
        <f>IF(Principio13789[[#This Row],[Answer]]="No",Answers!I203," ")</f>
        <v xml:space="preserve"> </v>
      </c>
      <c r="I14" s="50" t="str">
        <f>+IF($F14=Answers!$G$3,Answers!$H203,IF($F14=Answers!$G$10,Answers!$H$5,Answers!$H$2))</f>
        <v>Waiting for your answer</v>
      </c>
    </row>
    <row r="15" spans="1:9" ht="45">
      <c r="A15" s="62">
        <f>Answers!C204</f>
        <v>144</v>
      </c>
      <c r="B15" s="62" t="str">
        <f>Answers!D204</f>
        <v>8.2</v>
      </c>
      <c r="C15" s="63" t="str">
        <f>Answers!F204</f>
        <v>Do I monitor the social and environmental impacts of my forest management activities and changes in environmental conditions?</v>
      </c>
      <c r="D15" s="64" t="str">
        <f>+Answers!E204</f>
        <v>CIC</v>
      </c>
      <c r="E15" s="46"/>
      <c r="F15" s="47"/>
      <c r="G15" s="48" t="str">
        <f>IF(Principio13789[[#This Row],[Answer]]="Yes","Conformity",IF(Principio13789[[#This Row],[Answer]]="No","Non-Conformity","Not Applicable"))</f>
        <v>Not Applicable</v>
      </c>
      <c r="H15" s="49" t="str">
        <f>IF(Principio13789[[#This Row],[Answer]]="No",Answers!I204," ")</f>
        <v xml:space="preserve"> </v>
      </c>
      <c r="I15" s="50" t="str">
        <f>+IF($F15=Answers!$G$3,Answers!$H204,IF($F15=Answers!$G$10,Answers!$H$5,Answers!$H$2))</f>
        <v>Waiting for your answer</v>
      </c>
    </row>
    <row r="16" spans="1:9" ht="30">
      <c r="A16" s="62">
        <f>Answers!C205</f>
        <v>145</v>
      </c>
      <c r="B16" s="62" t="str">
        <f>Answers!D205</f>
        <v>8.3</v>
      </c>
      <c r="C16" s="63" t="str">
        <f>Answers!F205</f>
        <v>Do I take the monitoring results into account for the timely adaptation of my Management Plan?</v>
      </c>
      <c r="D16" s="64" t="str">
        <f>+Answers!E205</f>
        <v>CIC</v>
      </c>
      <c r="E16" s="46"/>
      <c r="F16" s="47"/>
      <c r="G16" s="48" t="str">
        <f>IF(Principio13789[[#This Row],[Answer]]="Yes","Conformity",IF(Principio13789[[#This Row],[Answer]]="No","Non-Conformity","Not Applicable"))</f>
        <v>Not Applicable</v>
      </c>
      <c r="H16" s="49" t="str">
        <f>IF(Principio13789[[#This Row],[Answer]]="No",Answers!I205," ")</f>
        <v xml:space="preserve"> </v>
      </c>
      <c r="I16" s="50" t="str">
        <f>+IF($F16=Answers!$G$3,Answers!$H205,IF($F16=Answers!$G$10,Answers!$H$5,Answers!$H$2))</f>
        <v>Waiting for your answer</v>
      </c>
    </row>
    <row r="17" spans="1:9" ht="30">
      <c r="A17" s="62">
        <f>Answers!C206</f>
        <v>146</v>
      </c>
      <c r="B17" s="62" t="str">
        <f>Answers!D206</f>
        <v>8.4</v>
      </c>
      <c r="C17" s="63" t="str">
        <f>Answers!F206</f>
        <v>Do I have a summary of monitoring results, and is it publicly available?</v>
      </c>
      <c r="D17" s="64" t="str">
        <f>+Answers!E206</f>
        <v>CIC</v>
      </c>
      <c r="E17" s="52"/>
      <c r="F17" s="47"/>
      <c r="G17" s="48" t="str">
        <f>IF(Principio13789[[#This Row],[Answer]]="Yes","Conformity",IF(Principio13789[[#This Row],[Answer]]="No","Non-Conformity","Not Applicable"))</f>
        <v>Not Applicable</v>
      </c>
      <c r="H17" s="49" t="str">
        <f>IF(Principio13789[[#This Row],[Answer]]="No",Answers!I206," ")</f>
        <v xml:space="preserve"> </v>
      </c>
      <c r="I17" s="50" t="str">
        <f>+IF($F17=Answers!$G$3,Answers!$H206,IF($F17=Answers!$G$10,Answers!$H$5,Answers!$H$2))</f>
        <v>Waiting for your answer</v>
      </c>
    </row>
    <row r="18" spans="1:9">
      <c r="A18" s="62">
        <f>Answers!C207</f>
        <v>147</v>
      </c>
      <c r="B18" s="62" t="str">
        <f>Answers!D207</f>
        <v>8.5</v>
      </c>
      <c r="C18" s="63" t="str">
        <f>Answers!F207</f>
        <v>Do I sell any FSC certified forest products?</v>
      </c>
      <c r="D18" s="64" t="str">
        <f>+Answers!E207</f>
        <v>CC</v>
      </c>
      <c r="E18" s="46"/>
      <c r="F18" s="47"/>
      <c r="G18" s="48" t="str">
        <f>IF(Principio13789[[#This Row],[Answer]]="Yes","Conformity",IF(Principio13789[[#This Row],[Answer]]="No","Non-Conformity","Not Applicable"))</f>
        <v>Not Applicable</v>
      </c>
      <c r="H18" s="49" t="str">
        <f>IF(Principio13789[[#This Row],[Answer]]="No",Answers!I207," ")</f>
        <v xml:space="preserve"> </v>
      </c>
      <c r="I18" s="50" t="str">
        <f>+IF($F18=Answers!$G$3,Answers!$H207,IF($F18=Answers!$G$10,Answers!$H$5,Answers!$H$2))</f>
        <v>Waiting for your answer</v>
      </c>
    </row>
    <row r="19" spans="1:9" ht="30">
      <c r="A19" s="62">
        <f>Answers!C208</f>
        <v>148</v>
      </c>
      <c r="B19" s="62" t="str">
        <f>Answers!D208</f>
        <v>8.5</v>
      </c>
      <c r="C19" s="63" t="str">
        <f>Answers!F208</f>
        <v>Do I have and implement a traceability and tracking system for all FSC certified products I sell?</v>
      </c>
      <c r="D19" s="64" t="str">
        <f>+Answers!E208</f>
        <v>CC</v>
      </c>
      <c r="E19" s="46"/>
      <c r="F19" s="47"/>
      <c r="G19" s="48" t="str">
        <f>IF(Principio13789[[#This Row],[Answer]]="Yes","Conformity",IF(Principio13789[[#This Row],[Answer]]="No","Non-Conformity","Not Applicable"))</f>
        <v>Not Applicable</v>
      </c>
      <c r="H19" s="49" t="str">
        <f>IF(Principio13789[[#This Row],[Answer]]="No",Answers!I208," ")</f>
        <v xml:space="preserve"> </v>
      </c>
      <c r="I19" s="50" t="str">
        <f>+IF($F19=Answers!$G$3,Answers!$H208,IF($F19=Answers!$G$10,Answers!$H$5,Answers!$H$2))</f>
        <v>Waiting for your answer</v>
      </c>
    </row>
    <row r="20" spans="1:9" ht="30">
      <c r="A20" s="62">
        <f>Answers!C209</f>
        <v>149</v>
      </c>
      <c r="B20" s="62" t="str">
        <f>Answers!D209</f>
        <v>8.5</v>
      </c>
      <c r="C20" s="63" t="str">
        <f>Answers!F209</f>
        <v>Do I have records of all FSC certified products sold in the last 5 years?</v>
      </c>
      <c r="D20" s="64" t="str">
        <f>+Answers!E209</f>
        <v>CC</v>
      </c>
      <c r="E20" s="46"/>
      <c r="F20" s="47"/>
      <c r="G20" s="48" t="str">
        <f>IF(Principio13789[[#This Row],[Answer]]="Yes","Conformity",IF(Principio13789[[#This Row],[Answer]]="No","Non-Conformity","Not Applicable"))</f>
        <v>Not Applicable</v>
      </c>
      <c r="H20" s="49" t="str">
        <f>IF(Principio13789[[#This Row],[Answer]]="No",Answers!I209," ")</f>
        <v xml:space="preserve"> </v>
      </c>
      <c r="I20" s="50" t="str">
        <f>+IF($F20=Answers!$G$3,Answers!$H209,IF($F20=Answers!$G$10,Answers!$H$5,Answers!$H$2))</f>
        <v>Waiting for your answer</v>
      </c>
    </row>
  </sheetData>
  <sheetProtection algorithmName="SHA-512" hashValue="j69/VIbS9Qs1jaqWWypQGnZHAFLsft6tUFyo6xuvjJVb6+oIj+/6hBa5mKncYKdg0MrLG+f9Dm0JSZYpQx+W5Q==" saltValue="0sXah5m1D1uiX4e9vxbWtQ==" spinCount="100000" sheet="1" formatColumns="0" formatRows="0" autoFilter="0" pivotTables="0"/>
  <mergeCells count="4">
    <mergeCell ref="A1:I1"/>
    <mergeCell ref="A2:I2"/>
    <mergeCell ref="A3:I3"/>
    <mergeCell ref="A5:I10"/>
  </mergeCells>
  <conditionalFormatting sqref="A13:C13 B14:C14 A14:A20 C14:C20">
    <cfRule type="expression" dxfId="107" priority="4">
      <formula>$D13="CIC"</formula>
    </cfRule>
  </conditionalFormatting>
  <conditionalFormatting sqref="A13:D13 B14:D14 A14:A20 C14:D20">
    <cfRule type="expression" dxfId="106" priority="3">
      <formula>$D13="CC"</formula>
    </cfRule>
  </conditionalFormatting>
  <conditionalFormatting sqref="B15:B20">
    <cfRule type="expression" dxfId="105" priority="1">
      <formula>$D15="CC"</formula>
    </cfRule>
    <cfRule type="expression" dxfId="104" priority="2">
      <formula>$D15="CIC"</formula>
    </cfRule>
  </conditionalFormatting>
  <conditionalFormatting sqref="D13:D20">
    <cfRule type="containsText" dxfId="103" priority="5" operator="containsText" text="CIC">
      <formula>NOT(ISERROR(SEARCH("CIC",D13)))</formula>
    </cfRule>
    <cfRule type="containsText" dxfId="102" priority="6" operator="containsText" text="CC">
      <formula>NOT(ISERROR(SEARCH("CC",D13)))</formula>
    </cfRule>
  </conditionalFormatting>
  <conditionalFormatting sqref="G13:G20">
    <cfRule type="beginsWith" dxfId="101" priority="7" operator="beginsWith" text="Conformity">
      <formula>LEFT(G13,LEN("Conformity"))="Conformity"</formula>
    </cfRule>
    <cfRule type="beginsWith" dxfId="100" priority="8" operator="beginsWith" text="Non-Conformity">
      <formula>LEFT(G13,LEN("Non-Conformity"))="Non-Conformity"</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36CDC3C-741B-49EF-8835-92099E5C12E2}">
          <x14:formula1>
            <xm:f>Answers!$A$1:$A$4</xm:f>
          </x14:formula1>
          <xm:sqref>F13:F20</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05E2-58D4-4FEB-8E69-B846DE67A366}">
  <sheetPr>
    <tabColor rgb="FF78BE20"/>
  </sheetPr>
  <dimension ref="A1:I25"/>
  <sheetViews>
    <sheetView showZeros="0" zoomScale="60" zoomScaleNormal="6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8" bestFit="1" customWidth="1"/>
    <col min="2" max="2" width="8.140625" style="68" bestFit="1" customWidth="1"/>
    <col min="3" max="3" width="60.85546875" style="68" customWidth="1"/>
    <col min="4" max="4" width="5.5703125" style="68" bestFit="1" customWidth="1"/>
    <col min="5" max="5" width="9.42578125" style="68" hidden="1" customWidth="1"/>
    <col min="6" max="6" width="10.5703125" style="68" bestFit="1" customWidth="1"/>
    <col min="7" max="7" width="20.85546875" style="68" bestFit="1" customWidth="1"/>
    <col min="8" max="8" width="15.5703125" style="68" customWidth="1"/>
    <col min="9" max="9" width="69.42578125" style="68" customWidth="1"/>
    <col min="10" max="16384" width="11.5703125" style="68"/>
  </cols>
  <sheetData>
    <row r="1" spans="1:9" ht="24.6">
      <c r="A1" s="179" t="s">
        <v>579</v>
      </c>
      <c r="B1" s="180"/>
      <c r="C1" s="180"/>
      <c r="D1" s="180"/>
      <c r="E1" s="180"/>
      <c r="F1" s="180"/>
      <c r="G1" s="180"/>
      <c r="H1" s="180"/>
      <c r="I1" s="181"/>
    </row>
    <row r="2" spans="1:9" ht="42.95" customHeight="1">
      <c r="A2" s="177" t="s">
        <v>596</v>
      </c>
      <c r="B2" s="178"/>
      <c r="C2" s="178"/>
      <c r="D2" s="178"/>
      <c r="E2" s="178"/>
      <c r="F2" s="178"/>
      <c r="G2" s="178"/>
      <c r="H2" s="178"/>
      <c r="I2" s="178"/>
    </row>
    <row r="3" spans="1:9">
      <c r="A3" s="175" t="s">
        <v>597</v>
      </c>
      <c r="B3" s="175"/>
      <c r="C3" s="175"/>
      <c r="D3" s="175"/>
      <c r="E3" s="175"/>
      <c r="F3" s="175"/>
      <c r="G3" s="175"/>
      <c r="H3" s="175"/>
      <c r="I3" s="175"/>
    </row>
    <row r="4" spans="1:9" ht="5.0999999999999996" customHeight="1">
      <c r="A4" s="1"/>
      <c r="B4" s="1"/>
      <c r="C4" s="1"/>
      <c r="D4" s="1"/>
      <c r="E4" s="1"/>
      <c r="F4" s="1"/>
      <c r="G4" s="1"/>
      <c r="H4" s="1"/>
      <c r="I4" s="1"/>
    </row>
    <row r="5" spans="1:9">
      <c r="A5" s="182"/>
      <c r="B5" s="182"/>
      <c r="C5" s="182"/>
      <c r="D5" s="182"/>
      <c r="E5" s="182"/>
      <c r="F5" s="182"/>
      <c r="G5" s="182"/>
      <c r="H5" s="182"/>
      <c r="I5" s="182"/>
    </row>
    <row r="6" spans="1:9">
      <c r="A6" s="182"/>
      <c r="B6" s="182"/>
      <c r="C6" s="182"/>
      <c r="D6" s="182"/>
      <c r="E6" s="182"/>
      <c r="F6" s="182"/>
      <c r="G6" s="182"/>
      <c r="H6" s="182"/>
      <c r="I6" s="182"/>
    </row>
    <row r="7" spans="1:9">
      <c r="A7" s="182"/>
      <c r="B7" s="182"/>
      <c r="C7" s="182"/>
      <c r="D7" s="182"/>
      <c r="E7" s="182"/>
      <c r="F7" s="182"/>
      <c r="G7" s="182"/>
      <c r="H7" s="182"/>
      <c r="I7" s="182"/>
    </row>
    <row r="8" spans="1:9">
      <c r="A8" s="182"/>
      <c r="B8" s="182"/>
      <c r="C8" s="182"/>
      <c r="D8" s="182"/>
      <c r="E8" s="182"/>
      <c r="F8" s="182"/>
      <c r="G8" s="182"/>
      <c r="H8" s="182"/>
      <c r="I8" s="182"/>
    </row>
    <row r="9" spans="1:9">
      <c r="A9" s="182"/>
      <c r="B9" s="182"/>
      <c r="C9" s="182"/>
      <c r="D9" s="182"/>
      <c r="E9" s="182"/>
      <c r="F9" s="182"/>
      <c r="G9" s="182"/>
      <c r="H9" s="182"/>
      <c r="I9" s="182"/>
    </row>
    <row r="10" spans="1:9">
      <c r="A10" s="182"/>
      <c r="B10" s="182"/>
      <c r="C10" s="182"/>
      <c r="D10" s="182"/>
      <c r="E10" s="182"/>
      <c r="F10" s="182"/>
      <c r="G10" s="182"/>
      <c r="H10" s="182"/>
      <c r="I10" s="182"/>
    </row>
    <row r="11" spans="1:9" ht="5.0999999999999996" customHeight="1">
      <c r="A11" s="35"/>
      <c r="B11" s="35"/>
      <c r="C11" s="35"/>
      <c r="D11" s="35"/>
      <c r="E11" s="35"/>
      <c r="F11" s="35"/>
      <c r="G11" s="35"/>
      <c r="H11" s="35"/>
      <c r="I11" s="35"/>
    </row>
    <row r="12" spans="1:9" ht="15.6" thickBot="1">
      <c r="A12" s="36" t="s">
        <v>582</v>
      </c>
      <c r="B12" s="37" t="s">
        <v>15</v>
      </c>
      <c r="C12" s="60" t="s">
        <v>583</v>
      </c>
      <c r="D12" s="38" t="s">
        <v>16</v>
      </c>
      <c r="E12" s="38" t="s">
        <v>584</v>
      </c>
      <c r="F12" s="39" t="s">
        <v>18</v>
      </c>
      <c r="G12" s="38" t="s">
        <v>585</v>
      </c>
      <c r="H12" s="38" t="s">
        <v>20</v>
      </c>
      <c r="I12" s="40" t="s">
        <v>586</v>
      </c>
    </row>
    <row r="13" spans="1:9" ht="30.6" thickTop="1">
      <c r="A13" s="62">
        <f>Answers!C210</f>
        <v>150</v>
      </c>
      <c r="B13" s="62" t="str">
        <f>Answers!D210</f>
        <v>9.1</v>
      </c>
      <c r="C13" s="63" t="str">
        <f>Answers!F210</f>
        <v>Do I have an assessment that identifies the presence or absence of High Conservation Values in my Management Unit?</v>
      </c>
      <c r="D13" s="64" t="str">
        <f>+Answers!E210</f>
        <v>CC</v>
      </c>
      <c r="E13" s="70" t="s">
        <v>584</v>
      </c>
      <c r="F13" s="42"/>
      <c r="G13" s="43" t="str">
        <f>IF(Principio13710[[#This Row],[Answer]]="Yes","Conformity",IF(Principio13710[[#This Row],[Answer]]="No","Non-Conformity","Not Applicable"))</f>
        <v>Not Applicable</v>
      </c>
      <c r="H13" s="44" t="str">
        <f>IF(Principio13710[[#This Row],[Answer]]="No",Answers!I210," ")</f>
        <v xml:space="preserve"> </v>
      </c>
      <c r="I13" s="45" t="str">
        <f>+IF($F13=Answers!$G$3,Answers!$H210,IF($F13=Answers!$G$5,Answers!$H$5,Answers!$H$2))</f>
        <v>Waiting for your answer</v>
      </c>
    </row>
    <row r="14" spans="1:9" ht="60">
      <c r="A14" s="62">
        <f>Answers!C211</f>
        <v>151</v>
      </c>
      <c r="B14" s="62" t="str">
        <f>Answers!D211</f>
        <v>9.1</v>
      </c>
      <c r="C14" s="63" t="str">
        <f>Answers!F211</f>
        <v>Is the assessment of High Conservation Values based on direct observations, consultations with local, affected and interested stakeholders, and maps or Best Available Information (Annex D and Annex H of the standard)?</v>
      </c>
      <c r="D14" s="64" t="str">
        <f>+Answers!E211</f>
        <v>CC</v>
      </c>
      <c r="E14" s="70" t="s">
        <v>584</v>
      </c>
      <c r="F14" s="47"/>
      <c r="G14" s="48" t="str">
        <f>IF(Principio13710[[#This Row],[Answer]]="Yes","Conformity",IF(Principio13710[[#This Row],[Answer]]="No","Non-Conformity","Not Applicable"))</f>
        <v>Not Applicable</v>
      </c>
      <c r="H14" s="49" t="str">
        <f>IF(Principio13710[[#This Row],[Answer]]="No",Answers!I211," ")</f>
        <v xml:space="preserve"> </v>
      </c>
      <c r="I14" s="50" t="str">
        <f>+IF($F14=Answers!$G$3,Answers!$H211,IF($F14=Answers!$G$5,Answers!$H$5,Answers!$H$2))</f>
        <v>Waiting for your answer</v>
      </c>
    </row>
    <row r="15" spans="1:9" ht="30">
      <c r="A15" s="62">
        <f>Answers!C212</f>
        <v>152</v>
      </c>
      <c r="B15" s="62" t="str">
        <f>Answers!D212</f>
        <v>9.1</v>
      </c>
      <c r="C15" s="63" t="str">
        <f>Answers!F212</f>
        <v>Does the assessment identify High Conservation Values in my Management Unit?</v>
      </c>
      <c r="D15" s="64" t="str">
        <f>+Answers!E212</f>
        <v>CC</v>
      </c>
      <c r="E15" s="70" t="s">
        <v>584</v>
      </c>
      <c r="F15" s="47"/>
      <c r="G15" s="48" t="str">
        <f>IF(Principio13710[[#This Row],[Answer]]="Yes","Conformity",IF(Principio13710[[#This Row],[Answer]]="No","Non-Conformity","Not Applicable"))</f>
        <v>Not Applicable</v>
      </c>
      <c r="H15" s="49" t="str">
        <f>IF(Principio13710[[#This Row],[Answer]]="No",Answers!I212," ")</f>
        <v xml:space="preserve"> </v>
      </c>
      <c r="I15" s="50" t="str">
        <f>+IF($F15=Answers!$G$3,Answers!$H212,IF($F15=Answers!$G$5,Answers!$H$5,Answers!$H$2))</f>
        <v>Waiting for your answer</v>
      </c>
    </row>
    <row r="16" spans="1:9" ht="30">
      <c r="A16" s="62">
        <f>Answers!C213</f>
        <v>153</v>
      </c>
      <c r="B16" s="62" t="str">
        <f>Answers!D213</f>
        <v>9.2</v>
      </c>
      <c r="C16" s="63" t="str">
        <f>Answers!F213</f>
        <v>Do I know the threats to the conservation of High Conservation Values and their areas?</v>
      </c>
      <c r="D16" s="64" t="str">
        <f>+Answers!E213</f>
        <v>CIC</v>
      </c>
      <c r="E16" s="70" t="s">
        <v>584</v>
      </c>
      <c r="F16" s="47"/>
      <c r="G16" s="48" t="str">
        <f>IF(Principio13710[[#This Row],[Answer]]="Yes","Conformity",IF(Principio13710[[#This Row],[Answer]]="No","Non-Conformity","Not Applicable"))</f>
        <v>Not Applicable</v>
      </c>
      <c r="H16" s="49" t="str">
        <f>IF(Principio13710[[#This Row],[Answer]]="No",Answers!I213," ")</f>
        <v xml:space="preserve"> </v>
      </c>
      <c r="I16" s="50" t="str">
        <f>+IF($F16=Answers!$G$3,Answers!$H213,IF($F16=Answers!$G$5,Answers!$H$5,Answers!$H$2))</f>
        <v>Waiting for your answer</v>
      </c>
    </row>
    <row r="17" spans="1:9" ht="30">
      <c r="A17" s="62">
        <f>Answers!C214</f>
        <v>154</v>
      </c>
      <c r="B17" s="62" t="str">
        <f>Answers!D214</f>
        <v>9.2</v>
      </c>
      <c r="C17" s="63" t="str">
        <f>Answers!F214</f>
        <v>Do I have a plan to maintain or enhance the High Conservation Values identified?</v>
      </c>
      <c r="D17" s="64" t="str">
        <f>+Answers!E214</f>
        <v>CIC</v>
      </c>
      <c r="E17" s="70" t="s">
        <v>584</v>
      </c>
      <c r="F17" s="47"/>
      <c r="G17" s="48" t="str">
        <f>IF(Principio13710[[#This Row],[Answer]]="Yes","Conformity",IF(Principio13710[[#This Row],[Answer]]="No","Non-Conformity","Not Applicable"))</f>
        <v>Not Applicable</v>
      </c>
      <c r="H17" s="49" t="str">
        <f>IF(Principio13710[[#This Row],[Answer]]="No",Answers!I214," ")</f>
        <v xml:space="preserve"> </v>
      </c>
      <c r="I17" s="50" t="str">
        <f>+IF($F17=Answers!$G$3,Answers!$H214,IF($F17=Answers!$G$5,Answers!$H$5,Answers!$H$2))</f>
        <v>Waiting for your answer</v>
      </c>
    </row>
    <row r="18" spans="1:9" ht="45">
      <c r="A18" s="62">
        <f>Answers!C215</f>
        <v>155</v>
      </c>
      <c r="B18" s="62" t="str">
        <f>Answers!D215</f>
        <v>9.2</v>
      </c>
      <c r="C18" s="63" t="str">
        <f>Answers!F215</f>
        <v>Have I asked affected or interested people and subject matter experts for their opinion or input to develop the plan to maintain or enhance the High Conservation Values?</v>
      </c>
      <c r="D18" s="64" t="str">
        <f>+Answers!E215</f>
        <v>CIC</v>
      </c>
      <c r="E18" s="70" t="s">
        <v>584</v>
      </c>
      <c r="F18" s="47"/>
      <c r="G18" s="48" t="str">
        <f>IF(Principio13710[[#This Row],[Answer]]="Yes","Conformity",IF(Principio13710[[#This Row],[Answer]]="No","Non-Conformity","Not Applicable"))</f>
        <v>Not Applicable</v>
      </c>
      <c r="H18" s="49" t="str">
        <f>IF(Principio13710[[#This Row],[Answer]]="No",Answers!I215," ")</f>
        <v xml:space="preserve"> </v>
      </c>
      <c r="I18" s="50" t="str">
        <f>+IF($F18=Answers!$G$3,Answers!$H215,IF($F18=Answers!$G$5,Answers!$H$5,Answers!$H$2))</f>
        <v>Waiting for your answer</v>
      </c>
    </row>
    <row r="19" spans="1:9">
      <c r="A19" s="62">
        <f>Answers!C216</f>
        <v>156</v>
      </c>
      <c r="B19" s="62" t="str">
        <f>Answers!D216</f>
        <v>9.2</v>
      </c>
      <c r="C19" s="63" t="str">
        <f>Answers!F216</f>
        <v>Is my Management Unit part of an Intact Forest Landscape?</v>
      </c>
      <c r="D19" s="64" t="str">
        <f>+Answers!E216</f>
        <v>CIC</v>
      </c>
      <c r="E19" s="70" t="s">
        <v>584</v>
      </c>
      <c r="F19" s="47"/>
      <c r="G19" s="48" t="str">
        <f>IF(Principio13710[[#This Row],[Answer]]="No","Conformity",IF(Principio13710[[#This Row],[Answer]]="Yes","Non-Conformity","Not Applicable"))</f>
        <v>Not Applicable</v>
      </c>
      <c r="H19" s="49" t="str">
        <f>IF(Principio13710[[#This Row],[Answer]]="Yes",Answers!I216," ")</f>
        <v xml:space="preserve"> </v>
      </c>
      <c r="I19" s="50" t="str">
        <f>+IF($F19=Answers!$G$2,Answers!$H216,IF($F19=Answers!$G$5,Answers!$H$5,Answers!$H$2))</f>
        <v>Waiting for your answer</v>
      </c>
    </row>
    <row r="20" spans="1:9" ht="30">
      <c r="A20" s="62">
        <f>Answers!C217</f>
        <v>157</v>
      </c>
      <c r="B20" s="62" t="str">
        <f>Answers!D217</f>
        <v>9.2</v>
      </c>
      <c r="C20" s="63" t="str">
        <f>Answers!F217</f>
        <v>Do I have protection measures for the core zones and in general for the entire Intact Forest Landscape?</v>
      </c>
      <c r="D20" s="64" t="str">
        <f>+Answers!E217</f>
        <v>CIC</v>
      </c>
      <c r="E20" s="70" t="s">
        <v>584</v>
      </c>
      <c r="F20" s="47"/>
      <c r="G20" s="48" t="str">
        <f>IF(Principio13710[[#This Row],[Answer]]="Yes","Conformity",IF(Principio13710[[#This Row],[Answer]]="No","Non-Conformity","Not Applicable"))</f>
        <v>Not Applicable</v>
      </c>
      <c r="H20" s="49" t="str">
        <f>IF(Principio13710[[#This Row],[Answer]]="No",Answers!I217," ")</f>
        <v xml:space="preserve"> </v>
      </c>
      <c r="I20" s="50" t="str">
        <f>+IF($F20=Answers!$G$3,Answers!$H217,IF($F20=Answers!$G$5,Answers!$H$5,Answers!$H$2))</f>
        <v>Waiting for your answer</v>
      </c>
    </row>
    <row r="21" spans="1:9" ht="30">
      <c r="A21" s="62">
        <f>Answers!C218</f>
        <v>158</v>
      </c>
      <c r="B21" s="62" t="str">
        <f>Answers!D218</f>
        <v>9.3</v>
      </c>
      <c r="C21" s="63" t="str">
        <f>Answers!F218</f>
        <v>Do I implement the concrete actions defined to maintain or improve the High Conservation Values and their areas?</v>
      </c>
      <c r="D21" s="64" t="str">
        <f>+Answers!E218</f>
        <v>CIC</v>
      </c>
      <c r="E21" s="70" t="s">
        <v>584</v>
      </c>
      <c r="F21" s="47"/>
      <c r="G21" s="48" t="str">
        <f>IF(Principio13710[[#This Row],[Answer]]="Yes","Conformity",IF(Principio13710[[#This Row],[Answer]]="No","Non-Conformity","Not Applicable"))</f>
        <v>Not Applicable</v>
      </c>
      <c r="H21" s="49" t="str">
        <f>IF(Principio13710[[#This Row],[Answer]]="No",Answers!I218," ")</f>
        <v xml:space="preserve"> </v>
      </c>
      <c r="I21" s="50" t="str">
        <f>+IF($F21=Answers!$G$3,Answers!$H218,IF($F21=Answers!$G$5,Answers!$H$5,Answers!$H$2))</f>
        <v>Waiting for your answer</v>
      </c>
    </row>
    <row r="22" spans="1:9" ht="30">
      <c r="A22" s="62">
        <f>Answers!C219</f>
        <v>159</v>
      </c>
      <c r="B22" s="62" t="str">
        <f>Answers!D219</f>
        <v>9.3</v>
      </c>
      <c r="C22" s="63" t="str">
        <f>Answers!F219</f>
        <v>Have I affected High Conservation Values or their areas with my management activities?</v>
      </c>
      <c r="D22" s="64" t="str">
        <f>+Answers!E219</f>
        <v>CIC</v>
      </c>
      <c r="E22" s="70" t="s">
        <v>584</v>
      </c>
      <c r="F22" s="47"/>
      <c r="G22" s="48" t="str">
        <f>IF(Principio13710[[#This Row],[Answer]]="No","Conformity",IF(Principio13710[[#This Row],[Answer]]="Yes","Non-Conformity","Not Applicable"))</f>
        <v>Not Applicable</v>
      </c>
      <c r="H22" s="49" t="str">
        <f>IF(Principio13710[[#This Row],[Answer]]="Yes",Answers!I219," ")</f>
        <v xml:space="preserve"> </v>
      </c>
      <c r="I22" s="50" t="str">
        <f>+IF($F22=Answers!$G$2,Answers!$H219,IF($F22=Answers!$G$5,Answers!$H$5,Answers!$H$2))</f>
        <v>Waiting for your answer</v>
      </c>
    </row>
    <row r="23" spans="1:9" ht="30">
      <c r="A23" s="62">
        <f>Answers!C220</f>
        <v>160</v>
      </c>
      <c r="B23" s="62" t="str">
        <f>Answers!D220</f>
        <v>9.4</v>
      </c>
      <c r="C23" s="63" t="str">
        <f>Answers!F220</f>
        <v>Do I periodically monitor High Conservation Values and the implementation of the plan to maintain them?</v>
      </c>
      <c r="D23" s="64" t="str">
        <f>+Answers!E220</f>
        <v>CIC</v>
      </c>
      <c r="E23" s="70" t="s">
        <v>584</v>
      </c>
      <c r="F23" s="47"/>
      <c r="G23" s="48" t="str">
        <f>IF(Principio13710[[#This Row],[Answer]]="Yes","Conformity",IF(Principio13710[[#This Row],[Answer]]="No","Non-Conformity","Not Applicable"))</f>
        <v>Not Applicable</v>
      </c>
      <c r="H23" s="49" t="str">
        <f>IF(Principio13710[[#This Row],[Answer]]="No",Answers!I220," ")</f>
        <v xml:space="preserve"> </v>
      </c>
      <c r="I23" s="50" t="str">
        <f>+IF($F23=Answers!$G$3,Answers!$H220,IF($F23=Answers!$G$5,Answers!$H$5,Answers!$H$2))</f>
        <v>Waiting for your answer</v>
      </c>
    </row>
    <row r="24" spans="1:9" ht="30">
      <c r="A24" s="62">
        <f>Answers!C221</f>
        <v>161</v>
      </c>
      <c r="B24" s="62" t="str">
        <f>Answers!D221</f>
        <v>9.4</v>
      </c>
      <c r="C24" s="63" t="str">
        <f>Answers!F221</f>
        <v>Do I consult with neighbors, interested or affected parties on monitoring results and adapt strategies if necessary?</v>
      </c>
      <c r="D24" s="64" t="str">
        <f>+Answers!E221</f>
        <v>CIC</v>
      </c>
      <c r="E24" s="70" t="s">
        <v>584</v>
      </c>
      <c r="F24" s="47"/>
      <c r="G24" s="48" t="str">
        <f>IF(Principio13710[[#This Row],[Answer]]="Yes","Conformity",IF(Principio13710[[#This Row],[Answer]]="No","Non-Conformity","Not Applicable"))</f>
        <v>Not Applicable</v>
      </c>
      <c r="H24" s="49" t="str">
        <f>IF(Principio13710[[#This Row],[Answer]]="No",Answers!I221," ")</f>
        <v xml:space="preserve"> </v>
      </c>
      <c r="I24" s="50" t="str">
        <f>+IF($F24=Answers!$G$3,Answers!$H221,IF($F24=Answers!$G$5,Answers!$H$5,Answers!$H$2))</f>
        <v>Waiting for your answer</v>
      </c>
    </row>
    <row r="25" spans="1:9" ht="45">
      <c r="A25" s="62">
        <f>Answers!C222</f>
        <v>162</v>
      </c>
      <c r="B25" s="62" t="str">
        <f>Answers!D222</f>
        <v>9.4</v>
      </c>
      <c r="C25" s="63" t="str">
        <f>Answers!F222</f>
        <v>Do I take the results of monitoring into account in adapting my plan to maintain and enhance High Conservation Values and their areas?</v>
      </c>
      <c r="D25" s="64" t="str">
        <f>+Answers!E222</f>
        <v>CIC</v>
      </c>
      <c r="E25" s="70" t="s">
        <v>584</v>
      </c>
      <c r="F25" s="47"/>
      <c r="G25" s="48" t="str">
        <f>IF(Principio13710[[#This Row],[Answer]]="Yes","Conformity",IF(Principio13710[[#This Row],[Answer]]="No","Non-Conformity","Not Applicable"))</f>
        <v>Not Applicable</v>
      </c>
      <c r="H25" s="49" t="str">
        <f>IF(Principio13710[[#This Row],[Answer]]="No",Answers!I222," ")</f>
        <v xml:space="preserve"> </v>
      </c>
      <c r="I25" s="50" t="str">
        <f>+IF($F25=Answers!$G$3,Answers!$H222,IF($F25=Answers!$G$5,Answers!$H$5,Answers!$H$2))</f>
        <v>Waiting for your answer</v>
      </c>
    </row>
  </sheetData>
  <sheetProtection algorithmName="SHA-512" hashValue="cG9FchReeagLaO9VGxtomXOe9Hu9HkVVQKAzkOArll+0fazeRcAHAXhYQ6orpghaEN+yZTDHRoGHUoeupGhGjA==" saltValue="VktWqOfG3EdUv8+i2odhGg==" spinCount="100000" sheet="1" formatColumns="0" formatRows="0" autoFilter="0" pivotTables="0"/>
  <mergeCells count="4">
    <mergeCell ref="A1:I1"/>
    <mergeCell ref="A2:I2"/>
    <mergeCell ref="A3:I3"/>
    <mergeCell ref="A5:I10"/>
  </mergeCells>
  <conditionalFormatting sqref="A13:C25">
    <cfRule type="expression" dxfId="86" priority="4">
      <formula>$D13="CIC"</formula>
    </cfRule>
  </conditionalFormatting>
  <conditionalFormatting sqref="A13:D25">
    <cfRule type="expression" dxfId="85" priority="3">
      <formula>$D13="CC"</formula>
    </cfRule>
  </conditionalFormatting>
  <conditionalFormatting sqref="D13:D25">
    <cfRule type="containsText" dxfId="84" priority="5" operator="containsText" text="CIC">
      <formula>NOT(ISERROR(SEARCH("CIC",D13)))</formula>
    </cfRule>
    <cfRule type="containsText" dxfId="83" priority="6" operator="containsText" text="CC">
      <formula>NOT(ISERROR(SEARCH("CC",D13)))</formula>
    </cfRule>
  </conditionalFormatting>
  <conditionalFormatting sqref="G13:G25">
    <cfRule type="beginsWith" dxfId="82" priority="7" operator="beginsWith" text="Conformity">
      <formula>LEFT(G13,LEN("Conformity"))="Conformity"</formula>
    </cfRule>
    <cfRule type="beginsWith" dxfId="81" priority="8" operator="beginsWith" text="Non-Conformity">
      <formula>LEFT(G13,LEN("Non-Conformity"))="Non-Conformity"</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E6486EE-2169-43F4-BC4F-CE368AFF077C}">
          <x14:formula1>
            <xm:f>Answers!$A$1:$A$4</xm:f>
          </x14:formula1>
          <xm:sqref>F13:F25</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F5516-C1B5-4421-A07D-619F29022170}">
  <sheetPr>
    <tabColor rgb="FF78BE20"/>
  </sheetPr>
  <dimension ref="A1:I55"/>
  <sheetViews>
    <sheetView showZeros="0" zoomScale="70" zoomScaleNormal="70" workbookViewId="0">
      <pane xSplit="9" ySplit="12" topLeftCell="J35" activePane="bottomRight" state="frozen"/>
      <selection pane="bottomRight" activeCell="F38" sqref="F38"/>
      <selection pane="bottomLeft" activeCell="A13" sqref="A13"/>
      <selection pane="topRight" activeCell="J1" sqref="J1"/>
    </sheetView>
  </sheetViews>
  <sheetFormatPr defaultColWidth="11.5703125" defaultRowHeight="15"/>
  <cols>
    <col min="1" max="1" width="16.85546875" style="68" bestFit="1" customWidth="1"/>
    <col min="2" max="2" width="8.140625" style="68" bestFit="1" customWidth="1"/>
    <col min="3" max="3" width="60.85546875" style="68" customWidth="1"/>
    <col min="4" max="4" width="6.5703125" style="68" customWidth="1"/>
    <col min="5" max="5" width="9.42578125" style="68" hidden="1" customWidth="1"/>
    <col min="6" max="6" width="10.5703125" style="68" bestFit="1" customWidth="1"/>
    <col min="7" max="7" width="20.85546875" style="68" bestFit="1" customWidth="1"/>
    <col min="8" max="8" width="15.5703125" style="68" customWidth="1"/>
    <col min="9" max="9" width="69.42578125" style="68" customWidth="1"/>
    <col min="10" max="16384" width="11.5703125" style="68"/>
  </cols>
  <sheetData>
    <row r="1" spans="1:9" ht="24.6">
      <c r="A1" s="179" t="s">
        <v>579</v>
      </c>
      <c r="B1" s="180"/>
      <c r="C1" s="180"/>
      <c r="D1" s="180"/>
      <c r="E1" s="180"/>
      <c r="F1" s="180"/>
      <c r="G1" s="180"/>
      <c r="H1" s="180"/>
      <c r="I1" s="181"/>
    </row>
    <row r="2" spans="1:9" ht="54.95" customHeight="1">
      <c r="A2" s="177" t="s">
        <v>598</v>
      </c>
      <c r="B2" s="178"/>
      <c r="C2" s="178"/>
      <c r="D2" s="178"/>
      <c r="E2" s="178"/>
      <c r="F2" s="178"/>
      <c r="G2" s="178"/>
      <c r="H2" s="178"/>
      <c r="I2" s="178"/>
    </row>
    <row r="3" spans="1:9">
      <c r="A3" s="175" t="s">
        <v>588</v>
      </c>
      <c r="B3" s="175"/>
      <c r="C3" s="175"/>
      <c r="D3" s="175"/>
      <c r="E3" s="175"/>
      <c r="F3" s="175"/>
      <c r="G3" s="175"/>
      <c r="H3" s="175"/>
      <c r="I3" s="175"/>
    </row>
    <row r="4" spans="1:9" ht="5.0999999999999996" customHeight="1">
      <c r="A4" s="1"/>
      <c r="B4" s="1"/>
      <c r="C4" s="1"/>
      <c r="D4" s="1"/>
      <c r="E4" s="1"/>
      <c r="F4" s="1"/>
      <c r="G4" s="1"/>
      <c r="H4" s="1"/>
      <c r="I4" s="1"/>
    </row>
    <row r="5" spans="1:9">
      <c r="A5" s="182"/>
      <c r="B5" s="182"/>
      <c r="C5" s="182"/>
      <c r="D5" s="182"/>
      <c r="E5" s="182"/>
      <c r="F5" s="182"/>
      <c r="G5" s="182"/>
      <c r="H5" s="182"/>
      <c r="I5" s="182"/>
    </row>
    <row r="6" spans="1:9">
      <c r="A6" s="182"/>
      <c r="B6" s="182"/>
      <c r="C6" s="182"/>
      <c r="D6" s="182"/>
      <c r="E6" s="182"/>
      <c r="F6" s="182"/>
      <c r="G6" s="182"/>
      <c r="H6" s="182"/>
      <c r="I6" s="182"/>
    </row>
    <row r="7" spans="1:9">
      <c r="A7" s="182"/>
      <c r="B7" s="182"/>
      <c r="C7" s="182"/>
      <c r="D7" s="182"/>
      <c r="E7" s="182"/>
      <c r="F7" s="182"/>
      <c r="G7" s="182"/>
      <c r="H7" s="182"/>
      <c r="I7" s="182"/>
    </row>
    <row r="8" spans="1:9">
      <c r="A8" s="182"/>
      <c r="B8" s="182"/>
      <c r="C8" s="182"/>
      <c r="D8" s="182"/>
      <c r="E8" s="182"/>
      <c r="F8" s="182"/>
      <c r="G8" s="182"/>
      <c r="H8" s="182"/>
      <c r="I8" s="182"/>
    </row>
    <row r="9" spans="1:9">
      <c r="A9" s="182"/>
      <c r="B9" s="182"/>
      <c r="C9" s="182"/>
      <c r="D9" s="182"/>
      <c r="E9" s="182"/>
      <c r="F9" s="182"/>
      <c r="G9" s="182"/>
      <c r="H9" s="182"/>
      <c r="I9" s="182"/>
    </row>
    <row r="10" spans="1:9">
      <c r="A10" s="182"/>
      <c r="B10" s="182"/>
      <c r="C10" s="182"/>
      <c r="D10" s="182"/>
      <c r="E10" s="182"/>
      <c r="F10" s="182"/>
      <c r="G10" s="182"/>
      <c r="H10" s="182"/>
      <c r="I10" s="182"/>
    </row>
    <row r="11" spans="1:9" ht="5.0999999999999996" customHeight="1">
      <c r="A11" s="35"/>
      <c r="B11" s="35"/>
      <c r="C11" s="35"/>
      <c r="D11" s="35"/>
      <c r="E11" s="35"/>
      <c r="F11" s="35"/>
      <c r="G11" s="35"/>
      <c r="H11" s="35"/>
      <c r="I11" s="35"/>
    </row>
    <row r="12" spans="1:9" ht="15.6" thickBot="1">
      <c r="A12" s="36" t="s">
        <v>582</v>
      </c>
      <c r="B12" s="37" t="s">
        <v>15</v>
      </c>
      <c r="C12" s="60" t="s">
        <v>583</v>
      </c>
      <c r="D12" s="38" t="s">
        <v>16</v>
      </c>
      <c r="E12" s="38" t="s">
        <v>584</v>
      </c>
      <c r="F12" s="39" t="s">
        <v>18</v>
      </c>
      <c r="G12" s="38" t="s">
        <v>585</v>
      </c>
      <c r="H12" s="38" t="s">
        <v>20</v>
      </c>
      <c r="I12" s="40" t="s">
        <v>586</v>
      </c>
    </row>
    <row r="13" spans="1:9" ht="45.6" thickTop="1">
      <c r="A13" s="62">
        <f>Answers!C223</f>
        <v>163</v>
      </c>
      <c r="B13" s="62" t="str">
        <f>Answers!D223</f>
        <v>10.1</v>
      </c>
      <c r="C13" s="63" t="str">
        <f>Answers!F223</f>
        <v>In my Management Unit is there timely regeneration or reforestation after final harvesting, in a way that protects environmental values?</v>
      </c>
      <c r="D13" s="64" t="str">
        <f>+Answers!E223</f>
        <v>CC</v>
      </c>
      <c r="E13" s="70" t="s">
        <v>584</v>
      </c>
      <c r="F13" s="42"/>
      <c r="G13" s="48" t="str">
        <f>IF(Principio1311[[#This Row],[Answer]]="Yes","Conformity",IF(Principio1311[[#This Row],[Answer]]="No","Non-Conformity","Not Applicable"))</f>
        <v>Not Applicable</v>
      </c>
      <c r="H13" s="49" t="str">
        <f>IF(Principio1311[[#This Row],[Answer]]="No",Answers!I223," ")</f>
        <v xml:space="preserve"> </v>
      </c>
      <c r="I13" s="45" t="str">
        <f>+IF($F13=Answers!$G$3,Answers!$H223,IF($F13=Answers!$G$5,Answers!$H$5,Answers!$H$2))</f>
        <v>Waiting for your answer</v>
      </c>
    </row>
    <row r="14" spans="1:9">
      <c r="A14" s="62"/>
      <c r="B14" s="62"/>
      <c r="C14" s="63"/>
      <c r="D14" s="64"/>
      <c r="E14" s="70" t="s">
        <v>584</v>
      </c>
      <c r="F14" s="76">
        <f>+F13</f>
        <v>0</v>
      </c>
      <c r="G14" s="76" t="str">
        <f>IF(Principio1311[[#This Row],[Answer]]="Yes","Conformity",IF(Principio1311[[#This Row],[Answer]]="No","Non-Conformity","Not Applicable"))</f>
        <v>Not Applicable</v>
      </c>
      <c r="H14" s="49" t="str">
        <f>IF(Principio1311[[#This Row],[Answer]]="No",Answers!I224," ")</f>
        <v xml:space="preserve"> </v>
      </c>
      <c r="I14" s="50" t="str">
        <f>+IF($F14=Answers!$G$3,Answers!$H224,IF($F14=Answers!$G$10,Answers!$H$5,Answers!$H$2))</f>
        <v>Waiting for your answer</v>
      </c>
    </row>
    <row r="15" spans="1:9">
      <c r="A15" s="62">
        <f>Answers!C225</f>
        <v>164</v>
      </c>
      <c r="B15" s="62" t="str">
        <f>Answers!D225</f>
        <v>10.2</v>
      </c>
      <c r="C15" s="63" t="str">
        <f>Answers!F225</f>
        <v>Do I use exotic tree species in my Management Unit?</v>
      </c>
      <c r="D15" s="64" t="str">
        <f>+Answers!E225</f>
        <v>CC</v>
      </c>
      <c r="E15" s="70" t="s">
        <v>584</v>
      </c>
      <c r="F15" s="47"/>
      <c r="G15" s="48" t="str">
        <f>IF(Principio1311[[#This Row],[Answer]]="Yes","Conformity",IF(Principio1311[[#This Row],[Answer]]="No","Non-Conformity","Not Applicable"))</f>
        <v>Not Applicable</v>
      </c>
      <c r="H15" s="49" t="str">
        <f>IF(Principio1311[[#This Row],[Answer]]="No",Answers!I225," ")</f>
        <v xml:space="preserve"> </v>
      </c>
      <c r="I15" s="50" t="str">
        <f>+IF($F15=Answers!$G$3,Answers!$H225,IF($F15=Answers!$G$10,Answers!$H$5,Answers!$H$2))</f>
        <v>Waiting for your answer</v>
      </c>
    </row>
    <row r="16" spans="1:9" ht="30">
      <c r="A16" s="62">
        <f>Answers!C226</f>
        <v>165</v>
      </c>
      <c r="B16" s="62" t="str">
        <f>Answers!D226</f>
        <v>10.3</v>
      </c>
      <c r="C16" s="63" t="str">
        <f>Answers!F226</f>
        <v>Do I use exotic tree species with invasive behavior in my Management Unit?</v>
      </c>
      <c r="D16" s="64" t="str">
        <f>+Answers!E226</f>
        <v>CC</v>
      </c>
      <c r="E16" s="70" t="s">
        <v>584</v>
      </c>
      <c r="F16" s="47"/>
      <c r="G16" s="48" t="str">
        <f>IF(Principio1311[[#This Row],[Answer]]="No","Conformity",IF(Principio1311[[#This Row],[Answer]]="Yes","Non-Conformity","Not Applicable"))</f>
        <v>Not Applicable</v>
      </c>
      <c r="H16" s="49" t="str">
        <f>IF(Principio1311[[#This Row],[Answer]]="Yes",Answers!I226," ")</f>
        <v xml:space="preserve"> </v>
      </c>
      <c r="I16" s="50" t="str">
        <f>+IF($F16=Answers!$G$2,Answers!$H226,IF($F16=Answers!$G$10,Answers!$H$5,Answers!$H$2))</f>
        <v>Waiting for your answer</v>
      </c>
    </row>
    <row r="17" spans="1:9" ht="30">
      <c r="A17" s="62">
        <f>Answers!C227</f>
        <v>166</v>
      </c>
      <c r="B17" s="62" t="str">
        <f>Answers!D227</f>
        <v>10.3</v>
      </c>
      <c r="C17" s="63" t="str">
        <f>Answers!F227</f>
        <v>Do I participate in programs to control the invasive impacts of exotic species that have not been introduced by me?</v>
      </c>
      <c r="D17" s="64" t="str">
        <f>+Answers!E227</f>
        <v>CC</v>
      </c>
      <c r="E17" s="70" t="s">
        <v>584</v>
      </c>
      <c r="F17" s="47"/>
      <c r="G17" s="48" t="str">
        <f>IF(Principio1311[[#This Row],[Answer]]="No","Conformity",IF(Principio1311[[#This Row],[Answer]]="Yes","Non-Conformity","Not Applicable"))</f>
        <v>Not Applicable</v>
      </c>
      <c r="H17" s="49" t="str">
        <f>IF(Principio1311[[#This Row],[Answer]]="Yes",Answers!I227," ")</f>
        <v xml:space="preserve"> </v>
      </c>
      <c r="I17" s="50" t="str">
        <f>+IF($F17=Answers!$G$2,Answers!$H227,IF($F17=Answers!$G$10,Answers!$H$5,Answers!$H$2))</f>
        <v>Waiting for your answer</v>
      </c>
    </row>
    <row r="18" spans="1:9">
      <c r="A18" s="62">
        <f>Answers!C228</f>
        <v>167</v>
      </c>
      <c r="B18" s="62" t="str">
        <f>Answers!D228</f>
        <v>10.4</v>
      </c>
      <c r="C18" s="63" t="str">
        <f>Answers!F228</f>
        <v>Do I use genetically modified organisms?</v>
      </c>
      <c r="D18" s="64" t="str">
        <f>+Answers!E228</f>
        <v>CC</v>
      </c>
      <c r="E18" s="70" t="s">
        <v>584</v>
      </c>
      <c r="F18" s="47"/>
      <c r="G18" s="48" t="str">
        <f>IF(Principio1311[[#This Row],[Answer]]="No","Conformity",IF(Principio1311[[#This Row],[Answer]]="Yes","Non-Conformity","Not Applicable"))</f>
        <v>Not Applicable</v>
      </c>
      <c r="H18" s="49" t="str">
        <f>IF(Principio1311[[#This Row],[Answer]]="Yes",Answers!I228," ")</f>
        <v xml:space="preserve"> </v>
      </c>
      <c r="I18" s="50" t="str">
        <f>+IF($F18=Answers!$G$2,Answers!$H228,IF($F18=Answers!$G$10,Answers!$H$5,Answers!$H$2))</f>
        <v>Waiting for your answer</v>
      </c>
    </row>
    <row r="19" spans="1:9">
      <c r="A19" s="62"/>
      <c r="B19" s="62"/>
      <c r="C19" s="63"/>
      <c r="D19" s="64"/>
      <c r="E19" s="70" t="s">
        <v>584</v>
      </c>
      <c r="F19" s="76">
        <f>+F18</f>
        <v>0</v>
      </c>
      <c r="G19" s="76" t="str">
        <f>IF(Principio1311[[#This Row],[Answer]]="No","Conformity",IF(Principio1311[[#This Row],[Answer]]="Yes","Non-Conformity","Not Applicable"))</f>
        <v>Not Applicable</v>
      </c>
      <c r="H19" s="49" t="str">
        <f>IF(Principio1311[[#This Row],[Answer]]="Yes",Answers!I229," ")</f>
        <v xml:space="preserve"> </v>
      </c>
      <c r="I19" s="50" t="str">
        <f>+IF($F19=Answers!$G$2,Answers!$H229,IF($F19=Answers!$G$10,Answers!$H$5,Answers!$H$2))</f>
        <v>Waiting for your answer</v>
      </c>
    </row>
    <row r="20" spans="1:9" ht="30">
      <c r="A20" s="62">
        <f>Answers!C230</f>
        <v>168</v>
      </c>
      <c r="B20" s="62" t="str">
        <f>Answers!D230</f>
        <v>10.5</v>
      </c>
      <c r="C20" s="63" t="str">
        <f>Answers!F230</f>
        <v>Do I use appropriate practices (for the species, vegetation and my management objectives) to manage my Management Unit?</v>
      </c>
      <c r="D20" s="64" t="str">
        <f>+Answers!E230</f>
        <v>CC</v>
      </c>
      <c r="E20" s="70" t="s">
        <v>584</v>
      </c>
      <c r="F20" s="47"/>
      <c r="G20" s="48" t="str">
        <f>IF(Principio1311[[#This Row],[Answer]]="Yes","Conformity",IF(Principio1311[[#This Row],[Answer]]="No","Non-Conformity","Not Applicable"))</f>
        <v>Not Applicable</v>
      </c>
      <c r="H20" s="49" t="str">
        <f>IF(Principio1311[[#This Row],[Answer]]="No",Answers!I230," ")</f>
        <v xml:space="preserve"> </v>
      </c>
      <c r="I20" s="50" t="str">
        <f>+IF($F20=Answers!$G$3,Answers!$H230,IF($F20=Answers!$G$10,Answers!$H$5,Answers!$H$2))</f>
        <v>Waiting for your answer</v>
      </c>
    </row>
    <row r="21" spans="1:9">
      <c r="A21" s="62"/>
      <c r="B21" s="62"/>
      <c r="C21" s="63"/>
      <c r="D21" s="64"/>
      <c r="E21" s="70" t="s">
        <v>584</v>
      </c>
      <c r="F21" s="76">
        <f>+F20</f>
        <v>0</v>
      </c>
      <c r="G21" s="76" t="str">
        <f>IF(Principio1311[[#This Row],[Answer]]="Yes","Conformity",IF(Principio1311[[#This Row],[Answer]]="No","Non-Conformity","Not Applicable"))</f>
        <v>Not Applicable</v>
      </c>
      <c r="H21" s="49" t="str">
        <f>IF(Principio1311[[#This Row],[Answer]]="No",Answers!I231," ")</f>
        <v xml:space="preserve"> </v>
      </c>
      <c r="I21" s="50" t="str">
        <f>+IF($F21=Answers!$G$3,Answers!$H231,IF($F21=Answers!$G$10,Answers!$H$5,Answers!$H$2))</f>
        <v>Waiting for your answer</v>
      </c>
    </row>
    <row r="22" spans="1:9">
      <c r="A22" s="62">
        <f>Answers!C232</f>
        <v>169</v>
      </c>
      <c r="B22" s="62" t="str">
        <f>Answers!D232</f>
        <v>10.6</v>
      </c>
      <c r="C22" s="63" t="str">
        <f>Answers!F232</f>
        <v>Do I use fertilizers?</v>
      </c>
      <c r="D22" s="64" t="str">
        <f>+Answers!E232</f>
        <v>CIC</v>
      </c>
      <c r="E22" s="46"/>
      <c r="F22" s="47"/>
      <c r="G22" s="48" t="str">
        <f>IF(Principio1311[[#This Row],[Answer]]="No","Conformity",IF(Principio1311[[#This Row],[Answer]]="Yes","Non-Conformity","Not Applicable"))</f>
        <v>Not Applicable</v>
      </c>
      <c r="H22" s="49" t="str">
        <f>IF(Principio1311[[#This Row],[Answer]]="Yes",Answers!I232," ")</f>
        <v xml:space="preserve"> </v>
      </c>
      <c r="I22" s="50" t="str">
        <f>+IF($F22=Answers!$G$2,Answers!$H232,IF($F22=Answers!$G$10,Answers!$H$5,Answers!$H$2))</f>
        <v>Waiting for your answer</v>
      </c>
    </row>
    <row r="23" spans="1:9">
      <c r="A23" s="62">
        <f>Answers!C233</f>
        <v>170</v>
      </c>
      <c r="B23" s="62" t="str">
        <f>Answers!D233</f>
        <v>10.6</v>
      </c>
      <c r="C23" s="63" t="str">
        <f>Answers!F233</f>
        <v>Do I reduce fertilizer use?</v>
      </c>
      <c r="D23" s="64" t="str">
        <f>+Answers!E233</f>
        <v>CIC</v>
      </c>
      <c r="E23" s="54"/>
      <c r="F23" s="47"/>
      <c r="G23" s="48" t="str">
        <f>IF(Principio1311[[#This Row],[Answer]]="Yes","Conformity",IF(Principio1311[[#This Row],[Answer]]="No","Non-Conformity","Not Applicable"))</f>
        <v>Not Applicable</v>
      </c>
      <c r="H23" s="49" t="str">
        <f>IF(Principio1311[[#This Row],[Answer]]="No",Answers!I233," ")</f>
        <v xml:space="preserve"> </v>
      </c>
      <c r="I23" s="50" t="str">
        <f>+IF($F23=Answers!$G$3,Answers!$H233,IF($F23=Answers!$G$10,Answers!$H$5,Answers!$H$2))</f>
        <v>Waiting for your answer</v>
      </c>
    </row>
    <row r="24" spans="1:9">
      <c r="A24" s="62">
        <f>Answers!C234</f>
        <v>171</v>
      </c>
      <c r="B24" s="62" t="str">
        <f>Answers!D234</f>
        <v>10.6</v>
      </c>
      <c r="C24" s="63" t="str">
        <f>Answers!F234</f>
        <v>Do I keep a record of fertilizers used?</v>
      </c>
      <c r="D24" s="64" t="str">
        <f>+Answers!E234</f>
        <v>CIC</v>
      </c>
      <c r="E24" s="46"/>
      <c r="F24" s="47"/>
      <c r="G24" s="48" t="str">
        <f>IF(Principio1311[[#This Row],[Answer]]="Yes","Conformity",IF(Principio1311[[#This Row],[Answer]]="No","Non-Conformity","Not Applicable"))</f>
        <v>Not Applicable</v>
      </c>
      <c r="H24" s="49" t="str">
        <f>IF(Principio1311[[#This Row],[Answer]]="No",Answers!I234," ")</f>
        <v xml:space="preserve"> </v>
      </c>
      <c r="I24" s="50" t="str">
        <f>+IF($F24=Answers!$G$3,Answers!$H234,IF($F24=Answers!$G$10,Answers!$H$5,Answers!$H$2))</f>
        <v>Waiting for your answer</v>
      </c>
    </row>
    <row r="25" spans="1:9">
      <c r="A25" s="62">
        <f>Answers!C235</f>
        <v>172</v>
      </c>
      <c r="B25" s="62" t="str">
        <f>Answers!D235</f>
        <v>10.6</v>
      </c>
      <c r="C25" s="63" t="str">
        <f>Answers!F235</f>
        <v>Do I protect environmental values when using fertilizers?</v>
      </c>
      <c r="D25" s="64" t="str">
        <f>+Answers!E235</f>
        <v>CIC</v>
      </c>
      <c r="E25" s="46"/>
      <c r="F25" s="47"/>
      <c r="G25" s="48" t="str">
        <f>IF(Principio1311[[#This Row],[Answer]]="Yes","Conformity",IF(Principio1311[[#This Row],[Answer]]="No","Non-Conformity","Not Applicable"))</f>
        <v>Not Applicable</v>
      </c>
      <c r="H25" s="49" t="str">
        <f>IF(Principio1311[[#This Row],[Answer]]="No",Answers!I235," ")</f>
        <v xml:space="preserve"> </v>
      </c>
      <c r="I25" s="50" t="str">
        <f>+IF($F25=Answers!$G$3,Answers!$H235,IF($F25=Answers!$G$10,Answers!$H$5,Answers!$H$2))</f>
        <v>Waiting for your answer</v>
      </c>
    </row>
    <row r="26" spans="1:9">
      <c r="A26" s="62">
        <f>Answers!C236</f>
        <v>173</v>
      </c>
      <c r="B26" s="62" t="str">
        <f>Answers!D236</f>
        <v>10.6</v>
      </c>
      <c r="C26" s="63" t="str">
        <f>Answers!F236</f>
        <v>Do I repair or mitigate damage caused by fertilizer use?</v>
      </c>
      <c r="D26" s="64" t="str">
        <f>+Answers!E236</f>
        <v>CIC</v>
      </c>
      <c r="E26" s="54"/>
      <c r="F26" s="47"/>
      <c r="G26" s="48" t="str">
        <f>IF(Principio1311[[#This Row],[Answer]]="Yes","Conformity",IF(Principio1311[[#This Row],[Answer]]="No","Non-Conformity","Not Applicable"))</f>
        <v>Not Applicable</v>
      </c>
      <c r="H26" s="49" t="str">
        <f>IF(Principio1311[[#This Row],[Answer]]="No",Answers!I236," ")</f>
        <v xml:space="preserve"> </v>
      </c>
      <c r="I26" s="50" t="str">
        <f>+IF($F26=Answers!$G$3,Answers!$H236,IF($F26=Answers!$G$10,Answers!$H$5,Answers!$H$2))</f>
        <v>Waiting for your answer</v>
      </c>
    </row>
    <row r="27" spans="1:9">
      <c r="A27" s="62">
        <f>Answers!C237</f>
        <v>174</v>
      </c>
      <c r="B27" s="62" t="str">
        <f>Answers!D237</f>
        <v>10.7</v>
      </c>
      <c r="C27" s="63" t="str">
        <f>Answers!F237</f>
        <v>Do I use pesticides on the Management Unit?</v>
      </c>
      <c r="D27" s="64" t="str">
        <f>+Answers!E237</f>
        <v>CC</v>
      </c>
      <c r="E27" s="70" t="s">
        <v>584</v>
      </c>
      <c r="F27" s="47"/>
      <c r="G27" s="48" t="str">
        <f>IF(Principio1311[[#This Row],[Answer]]="No","Conformity",IF(Principio1311[[#This Row],[Answer]]="Yes","Non-Conformity","Not Applicable"))</f>
        <v>Not Applicable</v>
      </c>
      <c r="H27" s="49" t="str">
        <f>IF(Principio1311[[#This Row],[Answer]]="Yes",Answers!I237," ")</f>
        <v xml:space="preserve"> </v>
      </c>
      <c r="I27" s="50" t="str">
        <f>+IF($F27=Answers!$G$2,Answers!$H237,IF($F27=Answers!$G$10,Answers!$H$5,Answers!$H$2))</f>
        <v>Waiting for your answer</v>
      </c>
    </row>
    <row r="28" spans="1:9">
      <c r="A28" s="62"/>
      <c r="B28" s="62"/>
      <c r="C28" s="63"/>
      <c r="D28" s="64"/>
      <c r="E28" s="70" t="s">
        <v>584</v>
      </c>
      <c r="F28" s="76">
        <f>+F27</f>
        <v>0</v>
      </c>
      <c r="G28" s="76" t="str">
        <f>IF(Principio1311[[#This Row],[Answer]]="No","Conformity",IF(Principio1311[[#This Row],[Answer]]="Yes","Non-Conformity","Not Applicable"))</f>
        <v>Not Applicable</v>
      </c>
      <c r="H28" s="49" t="str">
        <f>IF(Principio1311[[#This Row],[Answer]]="Yes",Answers!I238," ")</f>
        <v xml:space="preserve"> </v>
      </c>
      <c r="I28" s="50" t="str">
        <f>+IF($F28=Answers!$G$2,Answers!$H238,IF($F28=Answers!$G$10,Answers!$H$5,Answers!$H$2))</f>
        <v>Waiting for your answer</v>
      </c>
    </row>
    <row r="29" spans="1:9">
      <c r="A29" s="62"/>
      <c r="B29" s="62"/>
      <c r="C29" s="63"/>
      <c r="D29" s="64"/>
      <c r="E29" s="70" t="s">
        <v>584</v>
      </c>
      <c r="F29" s="76">
        <f>+F27</f>
        <v>0</v>
      </c>
      <c r="G29" s="76" t="str">
        <f>IF(Principio1311[[#This Row],[Answer]]="No","Conformity",IF(Principio1311[[#This Row],[Answer]]="Yes","Non-Conformity","Not Applicable"))</f>
        <v>Not Applicable</v>
      </c>
      <c r="H29" s="49" t="str">
        <f>IF(Principio1311[[#This Row],[Answer]]="Yes",Answers!I239," ")</f>
        <v xml:space="preserve"> </v>
      </c>
      <c r="I29" s="50" t="str">
        <f>+IF($F29=Answers!$G$2,Answers!$H239,IF($F29=Answers!$G$10,Answers!$H$5,Answers!$H$2))</f>
        <v>Waiting for your answer</v>
      </c>
    </row>
    <row r="30" spans="1:9">
      <c r="A30" s="62"/>
      <c r="B30" s="62"/>
      <c r="C30" s="63"/>
      <c r="D30" s="64"/>
      <c r="E30" s="70" t="s">
        <v>584</v>
      </c>
      <c r="F30" s="76">
        <f>+F27</f>
        <v>0</v>
      </c>
      <c r="G30" s="76" t="str">
        <f>IF(Principio1311[[#This Row],[Answer]]="No","Conformity",IF(Principio1311[[#This Row],[Answer]]="Yes","Non-Conformity","Not Applicable"))</f>
        <v>Not Applicable</v>
      </c>
      <c r="H30" s="49" t="str">
        <f>IF(Principio1311[[#This Row],[Answer]]="Yes",Answers!I240," ")</f>
        <v xml:space="preserve"> </v>
      </c>
      <c r="I30" s="50" t="str">
        <f>+IF($F30=Answers!$G$2,Answers!$H240,IF($F30=Answers!$G$10,Answers!$H$5,Answers!$H$2))</f>
        <v>Waiting for your answer</v>
      </c>
    </row>
    <row r="31" spans="1:9">
      <c r="A31" s="62"/>
      <c r="B31" s="62"/>
      <c r="C31" s="63"/>
      <c r="D31" s="64"/>
      <c r="E31" s="70" t="s">
        <v>584</v>
      </c>
      <c r="F31" s="76">
        <f>+F27</f>
        <v>0</v>
      </c>
      <c r="G31" s="76" t="str">
        <f>IF(Principio1311[[#This Row],[Answer]]="No","Conformity",IF(Principio1311[[#This Row],[Answer]]="Yes","Non-Conformity","Not Applicable"))</f>
        <v>Not Applicable</v>
      </c>
      <c r="H31" s="49" t="str">
        <f>IF(Principio1311[[#This Row],[Answer]]="Yes",Answers!I241," ")</f>
        <v xml:space="preserve"> </v>
      </c>
      <c r="I31" s="50" t="str">
        <f>+IF($F31=Answers!$G$2,Answers!$H241,IF($F31=Answers!$G$10,Answers!$H$5,Answers!$H$2))</f>
        <v>Waiting for your answer</v>
      </c>
    </row>
    <row r="32" spans="1:9">
      <c r="A32" s="62">
        <f>Answers!C242</f>
        <v>175</v>
      </c>
      <c r="B32" s="62" t="str">
        <f>Answers!D242</f>
        <v>10.7</v>
      </c>
      <c r="C32" s="63" t="str">
        <f>Answers!F242</f>
        <v>Do I use or store any pesticides that are prohibited by the FSC?</v>
      </c>
      <c r="D32" s="64" t="str">
        <f>+Answers!E243</f>
        <v>CC</v>
      </c>
      <c r="E32" s="70" t="s">
        <v>584</v>
      </c>
      <c r="F32" s="47"/>
      <c r="G32" s="48" t="str">
        <f>IF(Principio1311[[#This Row],[Answer]]="Yes","Conformity",IF(Principio1311[[#This Row],[Answer]]="No","Non-Conformity","Not Applicable"))</f>
        <v>Not Applicable</v>
      </c>
      <c r="H32" s="49" t="str">
        <f>IF(Principio1311[[#This Row],[Answer]]="No",Answers!I242," ")</f>
        <v xml:space="preserve"> </v>
      </c>
      <c r="I32" s="50" t="str">
        <f>+IF($F32=Answers!$G$3,Answers!$H242,IF($F32=Answers!$G$10,Answers!$H$5,Answers!$H$2))</f>
        <v>Waiting for your answer</v>
      </c>
    </row>
    <row r="33" spans="1:9">
      <c r="A33" s="62">
        <f>Answers!C243</f>
        <v>176</v>
      </c>
      <c r="B33" s="62" t="str">
        <f>Answers!D243</f>
        <v>10.7</v>
      </c>
      <c r="C33" s="63" t="str">
        <f>Answers!F243</f>
        <v>Do I keep records of all pesticides I use?</v>
      </c>
      <c r="D33" s="64" t="str">
        <f>+Answers!E243</f>
        <v>CC</v>
      </c>
      <c r="E33" s="70" t="s">
        <v>584</v>
      </c>
      <c r="F33" s="47"/>
      <c r="G33" s="48" t="str">
        <f>IF(Principio1311[[#This Row],[Answer]]="Yes","Conformity",IF(Principio1311[[#This Row],[Answer]]="No","Non-Conformity","Not Applicable"))</f>
        <v>Not Applicable</v>
      </c>
      <c r="H33" s="49" t="str">
        <f>IF(Principio1311[[#This Row],[Answer]]="No",Answers!I243," ")</f>
        <v xml:space="preserve"> </v>
      </c>
      <c r="I33" s="50" t="str">
        <f>+IF($F33=Answers!$G$3,Answers!$H243,IF($F33=Answers!$G$10,Answers!$H$5,Answers!$H$2))</f>
        <v>Waiting for your answer</v>
      </c>
    </row>
    <row r="34" spans="1:9" ht="60">
      <c r="A34" s="62">
        <f>Answers!C244</f>
        <v>177</v>
      </c>
      <c r="B34" s="62" t="str">
        <f>Answers!D244</f>
        <v>10.7</v>
      </c>
      <c r="C34" s="63" t="str">
        <f>Answers!F244</f>
        <v>Do I handle, store, transport and use pesticides safely according to the requirements of the ILO Guide and current legislation, and prevent potential negative environmental impacts?</v>
      </c>
      <c r="D34" s="64" t="str">
        <f>+Answers!E244</f>
        <v>CC</v>
      </c>
      <c r="E34" s="70" t="s">
        <v>584</v>
      </c>
      <c r="F34" s="136"/>
      <c r="G34" s="48" t="str">
        <f>IF(Principio1311[[#This Row],[Answer]]="Yes","Conformity",IF(Principio1311[[#This Row],[Answer]]="No","Non-Conformity","Not Applicable"))</f>
        <v>Not Applicable</v>
      </c>
      <c r="H34" s="49" t="str">
        <f>IF(Principio1311[[#This Row],[Answer]]="No",Answers!I244," ")</f>
        <v xml:space="preserve"> </v>
      </c>
      <c r="I34" s="50" t="str">
        <f>+IF($F34=Answers!$G$3,Answers!$H244,IF($F34=Answers!$G$10,Answers!$H$5,Answers!$H$2))</f>
        <v>Waiting for your answer</v>
      </c>
    </row>
    <row r="35" spans="1:9">
      <c r="A35" s="62"/>
      <c r="B35" s="62"/>
      <c r="C35" s="63"/>
      <c r="D35" s="64"/>
      <c r="E35" s="70" t="s">
        <v>584</v>
      </c>
      <c r="F35" s="76">
        <f>+F34</f>
        <v>0</v>
      </c>
      <c r="G35" s="76" t="str">
        <f>IF(Principio1311[[#This Row],[Answer]]="Yes","Conformity",IF(Principio1311[[#This Row],[Answer]]="No","Non-Conformity","Not Applicable"))</f>
        <v>Not Applicable</v>
      </c>
      <c r="H35" s="49" t="str">
        <f>IF(Principio1311[[#This Row],[Answer]]="No",Answers!I245," ")</f>
        <v xml:space="preserve"> </v>
      </c>
      <c r="I35" s="50" t="str">
        <f>+IF($F35=Answers!$G$3,Answers!$H245,IF($F35=Answers!$G$10,Answers!$H$5,Answers!$H$2))</f>
        <v>Waiting for your answer</v>
      </c>
    </row>
    <row r="36" spans="1:9">
      <c r="A36" s="62"/>
      <c r="B36" s="62"/>
      <c r="C36" s="63"/>
      <c r="D36" s="64"/>
      <c r="E36" s="70" t="s">
        <v>584</v>
      </c>
      <c r="F36" s="76">
        <f>+F34</f>
        <v>0</v>
      </c>
      <c r="G36" s="76" t="str">
        <f>IF(Principio1311[[#This Row],[Answer]]="Yes","Conformity",IF(Principio1311[[#This Row],[Answer]]="No","Non-Conformity","Not Applicable"))</f>
        <v>Not Applicable</v>
      </c>
      <c r="H36" s="49" t="str">
        <f>IF(Principio1311[[#This Row],[Answer]]="No",Answers!I246," ")</f>
        <v xml:space="preserve"> </v>
      </c>
      <c r="I36" s="50" t="str">
        <f>+IF($F36=Answers!$G$3,Answers!$H246,IF($F36=Answers!$G$10,Answers!$H$5,Answers!$H$2))</f>
        <v>Waiting for your answer</v>
      </c>
    </row>
    <row r="37" spans="1:9" ht="30">
      <c r="A37" s="62">
        <f>Answers!C247</f>
        <v>178</v>
      </c>
      <c r="B37" s="62" t="str">
        <f>Answers!D247</f>
        <v>10.7</v>
      </c>
      <c r="C37" s="63" t="str">
        <f>Answers!F247</f>
        <v>Do I prevent, mitigate or remediate any negative impacts caused by the use of pesticides?</v>
      </c>
      <c r="D37" s="64" t="str">
        <f>+Answers!E247</f>
        <v>CC</v>
      </c>
      <c r="E37" s="70" t="s">
        <v>584</v>
      </c>
      <c r="F37" s="47"/>
      <c r="G37" s="48" t="str">
        <f>IF(Principio1311[[#This Row],[Answer]]="Yes","Conformity",IF(Principio1311[[#This Row],[Answer]]="No","Non-Conformity","Not Applicable"))</f>
        <v>Not Applicable</v>
      </c>
      <c r="H37" s="49" t="str">
        <f>IF(Principio1311[[#This Row],[Answer]]="No",Answers!I247," ")</f>
        <v xml:space="preserve"> </v>
      </c>
      <c r="I37" s="50" t="str">
        <f>+IF($F37=Answers!$G$3,Answers!$H247,IF($F37=Answers!$G$10,Answers!$H$5,Answers!$H$2))</f>
        <v>Waiting for your answer</v>
      </c>
    </row>
    <row r="38" spans="1:9">
      <c r="A38" s="62">
        <f>Answers!C248</f>
        <v>179</v>
      </c>
      <c r="B38" s="62" t="str">
        <f>Answers!D248</f>
        <v>10.8</v>
      </c>
      <c r="C38" s="63" t="str">
        <f>Answers!F248</f>
        <v>Do I use any biological control agent?</v>
      </c>
      <c r="D38" s="64" t="str">
        <f>+Answers!E248</f>
        <v>CC</v>
      </c>
      <c r="E38" s="70" t="s">
        <v>584</v>
      </c>
      <c r="F38" s="47"/>
      <c r="G38" s="48" t="str">
        <f>IF(Principio1311[[#This Row],[Answer]]="No","Conformity",IF(Principio1311[[#This Row],[Answer]]="Yes","Non-Conformity","Not Applicable"))</f>
        <v>Not Applicable</v>
      </c>
      <c r="H38" s="49" t="str">
        <f>IF(Principio1311[[#This Row],[Answer]]="Yes",Answers!I248," ")</f>
        <v xml:space="preserve"> </v>
      </c>
      <c r="I38" s="50" t="str">
        <f>+IF($F38=Answers!$G$2,Answers!$H248,IF($F38=Answers!$G$10,Answers!$H$5,Answers!$H$2))</f>
        <v>Waiting for your answer</v>
      </c>
    </row>
    <row r="39" spans="1:9">
      <c r="A39" s="62"/>
      <c r="B39" s="62"/>
      <c r="C39" s="63"/>
      <c r="D39" s="64"/>
      <c r="E39" s="70" t="s">
        <v>584</v>
      </c>
      <c r="F39" s="76">
        <f>+F38</f>
        <v>0</v>
      </c>
      <c r="G39" s="76" t="str">
        <f>IF(Principio1311[[#This Row],[Answer]]="No","Conformity",IF(Principio1311[[#This Row],[Answer]]="Yes","Non-Conformity","Not Applicable"))</f>
        <v>Not Applicable</v>
      </c>
      <c r="H39" s="49" t="str">
        <f>IF(Principio1311[[#This Row],[Answer]]="Yes",Answers!I249," ")</f>
        <v xml:space="preserve"> </v>
      </c>
      <c r="I39" s="50" t="str">
        <f>+IF($F39=Answers!$G$2,Answers!$H249,IF($F39=Answers!$G$10,Answers!$H$5,Answers!$H$2))</f>
        <v>Waiting for your answer</v>
      </c>
    </row>
    <row r="40" spans="1:9">
      <c r="A40" s="62">
        <f>Answers!C250</f>
        <v>180</v>
      </c>
      <c r="B40" s="62" t="str">
        <f>Answers!D250</f>
        <v>10.8</v>
      </c>
      <c r="C40" s="63" t="str">
        <f>Answers!F250</f>
        <v>Do I minimize and control the use of biological control agents?</v>
      </c>
      <c r="D40" s="64" t="str">
        <f>+Answers!E250</f>
        <v>CC</v>
      </c>
      <c r="E40" s="46"/>
      <c r="F40" s="47"/>
      <c r="G40" s="48" t="str">
        <f>IF(Principio1311[[#This Row],[Answer]]="Yes","Conformity",IF(Principio1311[[#This Row],[Answer]]="No","Non-Conformity","Not Applicable"))</f>
        <v>Not Applicable</v>
      </c>
      <c r="H40" s="49" t="str">
        <f>IF(Principio1311[[#This Row],[Answer]]="No",Answers!I250," ")</f>
        <v xml:space="preserve"> </v>
      </c>
      <c r="I40" s="50" t="str">
        <f>+IF($F40=Answers!$G$3,Answers!$H250,IF($F40=Answers!$G$10,Answers!$H$5,Answers!$H$2))</f>
        <v>Waiting for your answer</v>
      </c>
    </row>
    <row r="41" spans="1:9" ht="30">
      <c r="A41" s="62">
        <f>Answers!C251</f>
        <v>181</v>
      </c>
      <c r="B41" s="62" t="str">
        <f>Answers!D251</f>
        <v>10.8</v>
      </c>
      <c r="C41" s="63" t="str">
        <f>Answers!F251</f>
        <v xml:space="preserve">When using biological agents, do I implement safe use measures that prevent damage to environmental values? </v>
      </c>
      <c r="D41" s="64" t="str">
        <f>+Answers!E251</f>
        <v>CC</v>
      </c>
      <c r="E41" s="58"/>
      <c r="F41" s="136"/>
      <c r="G41" s="48" t="str">
        <f>IF(Principio1311[[#This Row],[Answer]]="Yes","Conformity",IF(Principio1311[[#This Row],[Answer]]="No","Non-Conformity","Not Applicable"))</f>
        <v>Not Applicable</v>
      </c>
      <c r="H41" s="49" t="str">
        <f>IF(Principio1311[[#This Row],[Answer]]="No",Answers!I251," ")</f>
        <v xml:space="preserve"> </v>
      </c>
      <c r="I41" s="50" t="str">
        <f>+IF($F41=Answers!$G$3,Answers!$H251,IF($F41=Answers!$G$10,Answers!$H$5,Answers!$H$2))</f>
        <v>Waiting for your answer</v>
      </c>
    </row>
    <row r="42" spans="1:9">
      <c r="A42" s="62">
        <f>Answers!C252</f>
        <v>182</v>
      </c>
      <c r="B42" s="62" t="str">
        <f>Answers!D252</f>
        <v>10.8</v>
      </c>
      <c r="C42" s="63" t="str">
        <f>Answers!F252</f>
        <v>Do I keep records of the use of biological control agents?</v>
      </c>
      <c r="D42" s="64" t="str">
        <f>+Answers!E252</f>
        <v>CC</v>
      </c>
      <c r="E42" s="69"/>
      <c r="F42" s="47"/>
      <c r="G42" s="48" t="str">
        <f>IF(Principio1311[[#This Row],[Answer]]="Yes","Conformity",IF(Principio1311[[#This Row],[Answer]]="No","Non-Conformity","Not Applicable"))</f>
        <v>Not Applicable</v>
      </c>
      <c r="H42" s="49" t="str">
        <f>IF(Principio1311[[#This Row],[Answer]]="No",Answers!I252," ")</f>
        <v xml:space="preserve"> </v>
      </c>
      <c r="I42" s="50" t="str">
        <f>+IF($F42=Answers!$G$3,Answers!$H252,IF($F42=Answers!$G$10,Answers!$H$5,Answers!$H$2))</f>
        <v>Waiting for your answer</v>
      </c>
    </row>
    <row r="43" spans="1:9" ht="45">
      <c r="A43" s="62">
        <f>Answers!C253</f>
        <v>183</v>
      </c>
      <c r="B43" s="62" t="str">
        <f>Answers!D253</f>
        <v>10.9</v>
      </c>
      <c r="C43" s="63" t="str">
        <f>Answers!F253</f>
        <v>Do I identify the possible negative impacts caused by natural disasters in the Management Unit and the activities that can mitigate the impacts?</v>
      </c>
      <c r="D43" s="64" t="str">
        <f>+Answers!E253</f>
        <v>CIC</v>
      </c>
      <c r="E43" s="69"/>
      <c r="F43" s="47"/>
      <c r="G43" s="48" t="str">
        <f>IF(Principio1311[[#This Row],[Answer]]="Yes","Conformity",IF(Principio1311[[#This Row],[Answer]]="No","Non-Conformity","Not Applicable"))</f>
        <v>Not Applicable</v>
      </c>
      <c r="H43" s="49" t="str">
        <f>IF(Principio1311[[#This Row],[Answer]]="No",Answers!I253," ")</f>
        <v xml:space="preserve"> </v>
      </c>
      <c r="I43" s="50" t="str">
        <f>+IF($F43=Answers!$G$3,Answers!$H253,IF($F43=Answers!$G$10,Answers!$H$5,Answers!$H$2))</f>
        <v>Waiting for your answer</v>
      </c>
    </row>
    <row r="44" spans="1:9">
      <c r="A44" s="62"/>
      <c r="B44" s="62"/>
      <c r="C44" s="63"/>
      <c r="D44" s="64"/>
      <c r="E44" s="70" t="s">
        <v>584</v>
      </c>
      <c r="F44" s="76">
        <f>+F43</f>
        <v>0</v>
      </c>
      <c r="G44" s="76" t="str">
        <f>IF(Principio1311[[#This Row],[Answer]]="Yes","Conformity",IF(Principio1311[[#This Row],[Answer]]="No","Non-Conformity","Not Applicable"))</f>
        <v>Not Applicable</v>
      </c>
      <c r="H44" s="49" t="str">
        <f>IF(Principio1311[[#This Row],[Answer]]="No",Answers!I254," ")</f>
        <v xml:space="preserve"> </v>
      </c>
      <c r="I44" s="50" t="str">
        <f>+IF($F44=Answers!$G$3,Answers!$H254,IF($F44=Answers!$G$10,Answers!$H$5,Answers!$H$2))</f>
        <v>Waiting for your answer</v>
      </c>
    </row>
    <row r="45" spans="1:9" ht="45">
      <c r="A45" s="62">
        <f>Answers!C255</f>
        <v>184</v>
      </c>
      <c r="B45" s="62" t="str">
        <f>Answers!D255</f>
        <v>10.9</v>
      </c>
      <c r="C45" s="63" t="str">
        <f>Answers!F255</f>
        <v>Do I identify if my management activities can increase or mitigate the severity of natural disasters on my Management Unit?</v>
      </c>
      <c r="D45" s="64" t="str">
        <f>+Answers!E255</f>
        <v>CIC</v>
      </c>
      <c r="E45" s="70" t="s">
        <v>584</v>
      </c>
      <c r="F45" s="47"/>
      <c r="G45" s="48" t="str">
        <f>IF(Principio1311[[#This Row],[Answer]]="Yes","Conformity",IF(Principio1311[[#This Row],[Answer]]="No","Non-Conformity","Not Applicable"))</f>
        <v>Not Applicable</v>
      </c>
      <c r="H45" s="49" t="str">
        <f>IF(Principio1311[[#This Row],[Answer]]="No",Answers!I255," ")</f>
        <v xml:space="preserve"> </v>
      </c>
      <c r="I45" s="50" t="str">
        <f>+IF($F45=Answers!$G$3,Answers!$H255,IF($F45=Answers!$G$10,Answers!$H$5,Answers!$H$2))</f>
        <v>Waiting for your answer</v>
      </c>
    </row>
    <row r="46" spans="1:9" ht="45">
      <c r="A46" s="62">
        <f>Answers!C256</f>
        <v>185</v>
      </c>
      <c r="B46" s="62" t="str">
        <f>Answers!D256</f>
        <v>10.9</v>
      </c>
      <c r="C46" s="63" t="str">
        <f>Answers!F256</f>
        <v>Do I carry out activities in a way that reduces the risks of natural disasters, including fires, in my Management Unit and in the immediate vicinity?</v>
      </c>
      <c r="D46" s="64" t="str">
        <f>+Answers!E256</f>
        <v>CIC</v>
      </c>
      <c r="E46" s="70" t="s">
        <v>584</v>
      </c>
      <c r="F46" s="136"/>
      <c r="G46" s="48" t="str">
        <f>IF(Principio1311[[#This Row],[Answer]]="Yes","Conformity",IF(Principio1311[[#This Row],[Answer]]="No","Non-Conformity","Not Applicable"))</f>
        <v>Not Applicable</v>
      </c>
      <c r="H46" s="49" t="str">
        <f>IF(Principio1311[[#This Row],[Answer]]="No",Answers!I256," ")</f>
        <v xml:space="preserve"> </v>
      </c>
      <c r="I46" s="50" t="str">
        <f>+IF($F46=Answers!$G$3,Answers!$H256,IF($F46=Answers!$G$10,Answers!$H$5,Answers!$H$2))</f>
        <v>Waiting for your answer</v>
      </c>
    </row>
    <row r="47" spans="1:9" ht="30">
      <c r="A47" s="62">
        <f>Answers!C257</f>
        <v>186</v>
      </c>
      <c r="B47" s="62" t="str">
        <f>Answers!D257</f>
        <v>10.10</v>
      </c>
      <c r="C47" s="63" t="str">
        <f>Answers!F257</f>
        <v>Do I protect environmental values if I build, maintain and use infrastructure and roads?</v>
      </c>
      <c r="D47" s="64" t="str">
        <f>+Answers!E257</f>
        <v>CC</v>
      </c>
      <c r="E47" s="70" t="s">
        <v>584</v>
      </c>
      <c r="F47" s="47"/>
      <c r="G47" s="48" t="str">
        <f>IF(Principio1311[[#This Row],[Answer]]="Yes","Conformity",IF(Principio1311[[#This Row],[Answer]]="No","Non-Conformity","Not Applicable"))</f>
        <v>Not Applicable</v>
      </c>
      <c r="H47" s="49" t="str">
        <f>IF(Principio1311[[#This Row],[Answer]]="No",Answers!I257," ")</f>
        <v xml:space="preserve"> </v>
      </c>
      <c r="I47" s="50" t="str">
        <f>+IF($F47=Answers!$G$3,Answers!$H257,IF($F47=Answers!$G$10,Answers!$H$5,Answers!$H$2))</f>
        <v>Waiting for your answer</v>
      </c>
    </row>
    <row r="48" spans="1:9" ht="45">
      <c r="A48" s="62">
        <f>Answers!C258</f>
        <v>187</v>
      </c>
      <c r="B48" s="62" t="str">
        <f>Answers!D258</f>
        <v>10.11</v>
      </c>
      <c r="C48" s="63" t="str">
        <f>Answers!F258</f>
        <v>Do I protect environmental values, High Conservation Values and remaining standing trees when I cut trees or harvest non-timber forest products?</v>
      </c>
      <c r="D48" s="64" t="str">
        <f>+Answers!E258</f>
        <v>CC</v>
      </c>
      <c r="E48" s="70" t="s">
        <v>584</v>
      </c>
      <c r="F48" s="136"/>
      <c r="G48" s="48" t="str">
        <f>IF(Principio1311[[#This Row],[Answer]]="Yes","Conformity",IF(Principio1311[[#This Row],[Answer]]="No","Non-Conformity","Not Applicable"))</f>
        <v>Not Applicable</v>
      </c>
      <c r="H48" s="49" t="str">
        <f>IF(Principio1311[[#This Row],[Answer]]="No",Answers!I258," ")</f>
        <v xml:space="preserve"> </v>
      </c>
      <c r="I48" s="50" t="str">
        <f>+IF($F48=Answers!$G$3,Answers!$H258,IF($F48=Answers!$G$10,Answers!$H$5,Answers!$H$2))</f>
        <v>Waiting for your answer</v>
      </c>
    </row>
    <row r="49" spans="1:9">
      <c r="A49" s="62"/>
      <c r="B49" s="62"/>
      <c r="C49" s="63"/>
      <c r="D49" s="64"/>
      <c r="E49" s="70" t="s">
        <v>584</v>
      </c>
      <c r="F49" s="76">
        <f>+F48</f>
        <v>0</v>
      </c>
      <c r="G49" s="76" t="str">
        <f>IF(Principio1311[[#This Row],[Answer]]="Yes","Conformity",IF(Principio1311[[#This Row],[Answer]]="No","Non-Conformity","Not Applicable"))</f>
        <v>Not Applicable</v>
      </c>
      <c r="H49" s="49" t="str">
        <f>IF(Principio1311[[#This Row],[Answer]]="No",Answers!I259," ")</f>
        <v xml:space="preserve"> </v>
      </c>
      <c r="I49" s="50" t="str">
        <f>+IF($F49=Answers!$G$3,Answers!$H259,IF($F49=Answers!$G$10,Answers!$H$5,Answers!$H$2))</f>
        <v>Waiting for your answer</v>
      </c>
    </row>
    <row r="50" spans="1:9" ht="30">
      <c r="A50" s="62">
        <f>Answers!C260</f>
        <v>188</v>
      </c>
      <c r="B50" s="62" t="str">
        <f>Answers!D260</f>
        <v>10.11</v>
      </c>
      <c r="C50" s="63" t="str">
        <f>Answers!F260</f>
        <v>Do I immediately repair and/or mitigate any damage I cause to environmental values?</v>
      </c>
      <c r="D50" s="64" t="str">
        <f>+Answers!E260</f>
        <v>CC</v>
      </c>
      <c r="E50" s="69"/>
      <c r="F50" s="47"/>
      <c r="G50" s="48" t="str">
        <f>IF(Principio1311[[#This Row],[Answer]]="Yes","Conformity",IF(Principio1311[[#This Row],[Answer]]="No","Non-Conformity","Not Applicable"))</f>
        <v>Not Applicable</v>
      </c>
      <c r="H50" s="49" t="str">
        <f>IF(Principio1311[[#This Row],[Answer]]="No",Answers!I260," ")</f>
        <v xml:space="preserve"> </v>
      </c>
      <c r="I50" s="50" t="str">
        <f>+IF($F50=Answers!$G$3,Answers!$H260,IF($F50=Answers!$G$10,Answers!$H$5,Answers!$H$2))</f>
        <v>Waiting for your answer</v>
      </c>
    </row>
    <row r="51" spans="1:9">
      <c r="A51" s="62"/>
      <c r="B51" s="62"/>
      <c r="C51" s="63"/>
      <c r="D51" s="64"/>
      <c r="E51" s="69"/>
      <c r="F51" s="77">
        <f>+F50</f>
        <v>0</v>
      </c>
      <c r="G51" s="76" t="str">
        <f>IF(Principio1311[[#This Row],[Answer]]="Yes","Conformity",IF(Principio1311[[#This Row],[Answer]]="No","Non-Conformity","Not Applicable"))</f>
        <v>Not Applicable</v>
      </c>
      <c r="H51" s="49" t="str">
        <f>IF(Principio1311[[#This Row],[Answer]]="No",Answers!I261," ")</f>
        <v xml:space="preserve"> </v>
      </c>
      <c r="I51" s="50" t="str">
        <f>+IF($F51=Answers!$G$3,Answers!$H261,IF($F51=Answers!$G$10,Answers!$H$5,Answers!$H$2))</f>
        <v>Waiting for your answer</v>
      </c>
    </row>
    <row r="52" spans="1:9" ht="30">
      <c r="A52" s="62">
        <f>Answers!C262</f>
        <v>189</v>
      </c>
      <c r="B52" s="62" t="str">
        <f>Answers!D262</f>
        <v>10.11</v>
      </c>
      <c r="C52" s="63" t="str">
        <f>Answers!F262</f>
        <v>Do I leave dead and decaying material in the forest after harvesting to conserve environmental values?</v>
      </c>
      <c r="D52" s="64" t="str">
        <f>+Answers!E262</f>
        <v>CC</v>
      </c>
      <c r="E52" s="69"/>
      <c r="F52" s="51"/>
      <c r="G52" s="48" t="str">
        <f>IF(Principio1311[[#This Row],[Answer]]="Yes","Conformity",IF(Principio1311[[#This Row],[Answer]]="No","Non-Conformity","Not Applicable"))</f>
        <v>Not Applicable</v>
      </c>
      <c r="H52" s="49" t="str">
        <f>IF(Principio1311[[#This Row],[Answer]]="No",Answers!I262," ")</f>
        <v xml:space="preserve"> </v>
      </c>
      <c r="I52" s="50" t="str">
        <f>+IF($F52=Answers!$G$3,Answers!$H262,IF($F52=Answers!$G$10,Answers!$H$5,Answers!$H$2))</f>
        <v>Waiting for your answer</v>
      </c>
    </row>
    <row r="53" spans="1:9" ht="30">
      <c r="A53" s="62">
        <f>Answers!C263</f>
        <v>190</v>
      </c>
      <c r="B53" s="62" t="str">
        <f>Answers!D263</f>
        <v>10.12</v>
      </c>
      <c r="C53" s="63" t="str">
        <f>Answers!F263</f>
        <v>Do I clean, collect, transport and dispose of non-forest waste properly?</v>
      </c>
      <c r="D53" s="64" t="str">
        <f>+Answers!E263</f>
        <v>CIC</v>
      </c>
      <c r="E53" s="69"/>
      <c r="F53" s="51"/>
      <c r="G53" s="48" t="str">
        <f>IF(Principio1311[[#This Row],[Answer]]="Yes","Conformity",IF(Principio1311[[#This Row],[Answer]]="No","Non-Conformity","Not Applicable"))</f>
        <v>Not Applicable</v>
      </c>
      <c r="H53" s="49" t="str">
        <f>IF(Principio1311[[#This Row],[Answer]]="No",Answers!I263," ")</f>
        <v xml:space="preserve"> </v>
      </c>
      <c r="I53" s="50" t="str">
        <f>+IF($F53=Answers!$G$3,Answers!$H263,IF($F53=Answers!$G$10,Answers!$H$5,Answers!$H$2))</f>
        <v>Waiting for your answer</v>
      </c>
    </row>
    <row r="54" spans="1:9">
      <c r="A54" s="62"/>
      <c r="B54" s="62"/>
      <c r="C54" s="63"/>
      <c r="D54" s="64"/>
      <c r="E54" s="69"/>
      <c r="F54" s="76">
        <f>+F53</f>
        <v>0</v>
      </c>
      <c r="G54" s="76" t="str">
        <f>IF(Principio1311[[#This Row],[Answer]]="Yes","Conformity",IF(Principio1311[[#This Row],[Answer]]="No","Non-Conformity","Not Applicable"))</f>
        <v>Not Applicable</v>
      </c>
      <c r="H54" s="49" t="str">
        <f>IF(Principio1311[[#This Row],[Answer]]="No",Answers!I264," ")</f>
        <v xml:space="preserve"> </v>
      </c>
      <c r="I54" s="50" t="str">
        <f>+IF($F54=Answers!$G$3,Answers!$H264,IF($F54=Answers!$G$10,Answers!$H$5,Answers!$H$2))</f>
        <v>Waiting for your answer</v>
      </c>
    </row>
    <row r="55" spans="1:9">
      <c r="A55" s="62"/>
      <c r="B55" s="62"/>
      <c r="C55" s="63"/>
      <c r="D55" s="64"/>
      <c r="E55" s="69"/>
      <c r="F55" s="77">
        <f>+F53</f>
        <v>0</v>
      </c>
      <c r="G55" s="76" t="str">
        <f>IF(Principio1311[[#This Row],[Answer]]="Yes","Conformity",IF(Principio1311[[#This Row],[Answer]]="No","Non-Conformity","Not Applicable"))</f>
        <v>Not Applicable</v>
      </c>
      <c r="H55" s="49" t="str">
        <f>IF(Principio1311[[#This Row],[Answer]]="No",Answers!I265," ")</f>
        <v xml:space="preserve"> </v>
      </c>
      <c r="I55" s="50" t="str">
        <f>+IF($F55=Answers!$G$3,Answers!$H265,IF($F55=Answers!$G$10,Answers!$H$5,Answers!$H$2))</f>
        <v>Waiting for your answer</v>
      </c>
    </row>
  </sheetData>
  <sheetProtection algorithmName="SHA-512" hashValue="zqFW0Mul1Udt/9CJ4rGZZgmzJO6I5BOp9vSzztmWcCEX9SN6xgGupFT7ppgl05YWxeN4CRBzbMxzCN7JilajZg==" saltValue="YXIMi6aCdX/4Y3YmdHn6Vw==" spinCount="100000" sheet="1" formatColumns="0" formatRows="0" autoFilter="0" pivotTables="0"/>
  <mergeCells count="4">
    <mergeCell ref="A1:I1"/>
    <mergeCell ref="A2:I2"/>
    <mergeCell ref="A3:I3"/>
    <mergeCell ref="A5:I10"/>
  </mergeCells>
  <conditionalFormatting sqref="A13:C13 A14:A55 C14:C55">
    <cfRule type="expression" dxfId="67" priority="4">
      <formula>$D13="CIC"</formula>
    </cfRule>
  </conditionalFormatting>
  <conditionalFormatting sqref="A13:D13 A14:A55 C14:D55">
    <cfRule type="expression" dxfId="66" priority="3">
      <formula>$D13="CC"</formula>
    </cfRule>
  </conditionalFormatting>
  <conditionalFormatting sqref="B14:B55">
    <cfRule type="expression" dxfId="65" priority="1">
      <formula>$D14="CC"</formula>
    </cfRule>
    <cfRule type="expression" dxfId="64" priority="2">
      <formula>$D14="CIC"</formula>
    </cfRule>
  </conditionalFormatting>
  <conditionalFormatting sqref="D13:D55">
    <cfRule type="containsText" dxfId="63" priority="5" operator="containsText" text="CIC">
      <formula>NOT(ISERROR(SEARCH("CIC",D13)))</formula>
    </cfRule>
    <cfRule type="containsText" dxfId="62" priority="6" operator="containsText" text="CC">
      <formula>NOT(ISERROR(SEARCH("CC",D13)))</formula>
    </cfRule>
  </conditionalFormatting>
  <conditionalFormatting sqref="G13:G55">
    <cfRule type="beginsWith" dxfId="61" priority="7" operator="beginsWith" text="Conformity">
      <formula>LEFT(G13,LEN("Conformity"))="Conformity"</formula>
    </cfRule>
    <cfRule type="beginsWith" dxfId="60" priority="8" operator="beginsWith" text="Non-Conformity">
      <formula>LEFT(G13,LEN("Non-Conformity"))="Non-Conformity"</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EFB91CA-CBC9-4854-9618-FDCCD45CF2B6}">
          <x14:formula1>
            <xm:f>Answers!$A$1:$A$4</xm:f>
          </x14:formula1>
          <xm:sqref>F13:F55</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9240-738E-4AD3-9A0E-82E802C783B3}">
  <sheetPr>
    <tabColor rgb="FFD4BE97"/>
  </sheetPr>
  <dimension ref="A1:H267"/>
  <sheetViews>
    <sheetView showZeros="0" workbookViewId="0">
      <selection activeCell="A3" sqref="A3:H3"/>
    </sheetView>
  </sheetViews>
  <sheetFormatPr defaultColWidth="11.5703125" defaultRowHeight="15"/>
  <cols>
    <col min="1" max="1" width="15" style="68" bestFit="1" customWidth="1"/>
    <col min="2" max="2" width="9" style="68" bestFit="1" customWidth="1"/>
    <col min="3" max="3" width="8.140625" style="68" bestFit="1" customWidth="1"/>
    <col min="4" max="4" width="122.140625" style="68" customWidth="1"/>
    <col min="5" max="5" width="6.5703125" style="68" bestFit="1" customWidth="1"/>
    <col min="6" max="6" width="9.42578125" style="68" hidden="1" customWidth="1"/>
    <col min="7" max="7" width="10.5703125" style="68" bestFit="1" customWidth="1"/>
    <col min="8" max="8" width="20.85546875" style="68" bestFit="1" customWidth="1"/>
    <col min="9" max="16384" width="11.5703125" style="68"/>
  </cols>
  <sheetData>
    <row r="1" spans="1:8" ht="24.6">
      <c r="A1" s="179" t="s">
        <v>579</v>
      </c>
      <c r="B1" s="180"/>
      <c r="C1" s="180"/>
      <c r="D1" s="180"/>
      <c r="E1" s="180"/>
      <c r="F1" s="180"/>
      <c r="G1" s="180"/>
      <c r="H1" s="180"/>
    </row>
    <row r="2" spans="1:8" ht="75" hidden="1" customHeight="1">
      <c r="A2" s="177" t="s">
        <v>599</v>
      </c>
      <c r="B2" s="177"/>
      <c r="C2" s="178"/>
      <c r="D2" s="178"/>
      <c r="E2" s="178"/>
      <c r="F2" s="178"/>
      <c r="G2" s="178"/>
      <c r="H2" s="178"/>
    </row>
    <row r="3" spans="1:8">
      <c r="A3" s="175" t="s">
        <v>600</v>
      </c>
      <c r="B3" s="175"/>
      <c r="C3" s="175"/>
      <c r="D3" s="175"/>
      <c r="E3" s="175"/>
      <c r="F3" s="175"/>
      <c r="G3" s="175"/>
      <c r="H3" s="175"/>
    </row>
    <row r="4" spans="1:8" ht="5.0999999999999996" customHeight="1">
      <c r="A4" s="1"/>
      <c r="B4" s="1"/>
      <c r="C4" s="1"/>
      <c r="D4" s="1"/>
      <c r="E4" s="1"/>
      <c r="F4" s="1"/>
      <c r="G4" s="1"/>
      <c r="H4" s="1"/>
    </row>
    <row r="5" spans="1:8">
      <c r="A5" s="182"/>
      <c r="B5" s="182"/>
      <c r="C5" s="182"/>
      <c r="D5" s="182"/>
      <c r="E5" s="182"/>
      <c r="F5" s="182"/>
      <c r="G5" s="182"/>
      <c r="H5" s="182"/>
    </row>
    <row r="6" spans="1:8">
      <c r="A6" s="182"/>
      <c r="B6" s="182"/>
      <c r="C6" s="182"/>
      <c r="D6" s="182"/>
      <c r="E6" s="182"/>
      <c r="F6" s="182"/>
      <c r="G6" s="182"/>
      <c r="H6" s="182"/>
    </row>
    <row r="7" spans="1:8">
      <c r="A7" s="182"/>
      <c r="B7" s="182"/>
      <c r="C7" s="182"/>
      <c r="D7" s="182"/>
      <c r="E7" s="182"/>
      <c r="F7" s="182"/>
      <c r="G7" s="182"/>
      <c r="H7" s="182"/>
    </row>
    <row r="8" spans="1:8">
      <c r="A8" s="182"/>
      <c r="B8" s="182"/>
      <c r="C8" s="182"/>
      <c r="D8" s="182"/>
      <c r="E8" s="182"/>
      <c r="F8" s="182"/>
      <c r="G8" s="182"/>
      <c r="H8" s="182"/>
    </row>
    <row r="9" spans="1:8">
      <c r="A9" s="182"/>
      <c r="B9" s="182"/>
      <c r="C9" s="182"/>
      <c r="D9" s="182"/>
      <c r="E9" s="182"/>
      <c r="F9" s="182"/>
      <c r="G9" s="182"/>
      <c r="H9" s="182"/>
    </row>
    <row r="10" spans="1:8">
      <c r="A10" s="182"/>
      <c r="B10" s="182"/>
      <c r="C10" s="182"/>
      <c r="D10" s="182"/>
      <c r="E10" s="182"/>
      <c r="F10" s="182"/>
      <c r="G10" s="182"/>
      <c r="H10" s="182"/>
    </row>
    <row r="11" spans="1:8" ht="5.0999999999999996" customHeight="1">
      <c r="A11" s="35"/>
      <c r="B11" s="35"/>
      <c r="C11" s="35"/>
      <c r="D11" s="35"/>
      <c r="E11" s="35"/>
      <c r="F11" s="35"/>
      <c r="G11" s="35"/>
      <c r="H11" s="35"/>
    </row>
    <row r="12" spans="1:8" ht="15.6" thickBot="1">
      <c r="A12" s="36" t="s">
        <v>582</v>
      </c>
      <c r="B12" s="36" t="s">
        <v>601</v>
      </c>
      <c r="C12" s="37" t="s">
        <v>15</v>
      </c>
      <c r="D12" s="60" t="s">
        <v>583</v>
      </c>
      <c r="E12" s="38" t="s">
        <v>16</v>
      </c>
      <c r="F12" s="38" t="s">
        <v>584</v>
      </c>
      <c r="G12" s="39" t="s">
        <v>18</v>
      </c>
      <c r="H12" s="38" t="s">
        <v>585</v>
      </c>
    </row>
    <row r="13" spans="1:8" ht="15.6" thickTop="1">
      <c r="A13" s="62">
        <f>Answers!C11</f>
        <v>1</v>
      </c>
      <c r="B13" s="62">
        <v>1</v>
      </c>
      <c r="C13" s="62" t="str">
        <f>Answers!D11</f>
        <v>1.1</v>
      </c>
      <c r="D13" s="63" t="str">
        <f>Answers!F11</f>
        <v>Do I have a legal authorization document for the development of my activity as a producer/company/organization?</v>
      </c>
      <c r="E13" s="64" t="str">
        <f>+Answers!E11</f>
        <v>CIC</v>
      </c>
      <c r="F13" s="64">
        <f>+Principio1[[#This Row],[LRC]]</f>
        <v>0</v>
      </c>
      <c r="G13" s="151">
        <f>+Principio1[[#This Row],[Answer]]</f>
        <v>0</v>
      </c>
      <c r="H13" s="149" t="str">
        <f>+Principio1[[#This Row],[Conformity Level]]</f>
        <v>Not Applicable</v>
      </c>
    </row>
    <row r="14" spans="1:8">
      <c r="A14" s="62">
        <f>Answers!C12</f>
        <v>2</v>
      </c>
      <c r="B14" s="62">
        <v>1</v>
      </c>
      <c r="C14" s="62" t="str">
        <f>Answers!D12</f>
        <v>1.2</v>
      </c>
      <c r="D14" s="63" t="str">
        <f>Answers!F12</f>
        <v>Do I have a document showing that I have the right to use my Management Unit?</v>
      </c>
      <c r="E14" s="64" t="str">
        <f>+Answers!E12</f>
        <v>CC</v>
      </c>
      <c r="F14" s="64">
        <f>+Principio1[[#This Row],[LRC]]</f>
        <v>0</v>
      </c>
      <c r="G14" s="53">
        <f>+Principio1[[#This Row],[Answer]]</f>
        <v>0</v>
      </c>
      <c r="H14" s="19" t="str">
        <f>+Principio1[[#This Row],[Conformity Level]]</f>
        <v>Not Applicable</v>
      </c>
    </row>
    <row r="15" spans="1:8">
      <c r="A15" s="62">
        <f>Answers!C13</f>
        <v>3</v>
      </c>
      <c r="B15" s="62">
        <v>1</v>
      </c>
      <c r="C15" s="62" t="str">
        <f>Answers!D13</f>
        <v>1.2</v>
      </c>
      <c r="D15" s="63" t="str">
        <f>Answers!F13</f>
        <v>Do I know where the boundaries of my Management Unit are?</v>
      </c>
      <c r="E15" s="64" t="str">
        <f>+Answers!E13</f>
        <v>CC</v>
      </c>
      <c r="F15" s="64">
        <f>+Principio1[[#This Row],[LRC]]</f>
        <v>0</v>
      </c>
      <c r="G15" s="51">
        <f>+Principio1[[#This Row],[Answer]]</f>
        <v>0</v>
      </c>
      <c r="H15" s="19" t="str">
        <f>+Principio1[[#This Row],[Conformity Level]]</f>
        <v>Not Applicable</v>
      </c>
    </row>
    <row r="16" spans="1:8">
      <c r="A16" s="62">
        <f>Answers!C14</f>
        <v>4</v>
      </c>
      <c r="B16" s="62">
        <v>1</v>
      </c>
      <c r="C16" s="62" t="str">
        <f>Answers!D14</f>
        <v>1.2</v>
      </c>
      <c r="D16" s="63" t="str">
        <f>Answers!F14</f>
        <v>Do I have a map where the boundaries of my Management Unit can be seen?</v>
      </c>
      <c r="E16" s="64" t="str">
        <f>+Answers!E14</f>
        <v>CC</v>
      </c>
      <c r="F16" s="64">
        <f>+Principio1[[#This Row],[LRC]]</f>
        <v>0</v>
      </c>
      <c r="G16" s="51">
        <f>+Principio1[[#This Row],[Answer]]</f>
        <v>0</v>
      </c>
      <c r="H16" s="19" t="str">
        <f>+Principio1[[#This Row],[Conformity Level]]</f>
        <v>Not Applicable</v>
      </c>
    </row>
    <row r="17" spans="1:8">
      <c r="A17" s="62">
        <f>Answers!C15</f>
        <v>5</v>
      </c>
      <c r="B17" s="62">
        <v>1</v>
      </c>
      <c r="C17" s="62" t="str">
        <f>Answers!D15</f>
        <v>1.3</v>
      </c>
      <c r="D17" s="63" t="str">
        <f>Answers!F15</f>
        <v>Do I know and understand the laws and international conventions that I must comply with for the forestry activity I carry out?</v>
      </c>
      <c r="E17" s="64" t="str">
        <f>+Answers!E15</f>
        <v>CC</v>
      </c>
      <c r="F17" s="64">
        <f>+Principio1[[#This Row],[LRC]]</f>
        <v>0</v>
      </c>
      <c r="G17" s="51">
        <f>+Principio1[[#This Row],[Answer]]</f>
        <v>0</v>
      </c>
      <c r="H17" s="19" t="str">
        <f>+Principio1[[#This Row],[Conformity Level]]</f>
        <v>Not Applicable</v>
      </c>
    </row>
    <row r="18" spans="1:8">
      <c r="A18" s="62">
        <f>Answers!C16</f>
        <v>5</v>
      </c>
      <c r="B18" s="62">
        <v>1</v>
      </c>
      <c r="C18" s="62" t="str">
        <f>Answers!D16</f>
        <v>1.3</v>
      </c>
      <c r="D18" s="63" t="str">
        <f>Answers!F16</f>
        <v>Do I know and understand the laws and international conventions that I must comply with for the forestry activity I carry out?</v>
      </c>
      <c r="E18" s="64" t="str">
        <f>+Answers!E16</f>
        <v>CC</v>
      </c>
      <c r="F18" s="64">
        <f>+Principio1[[#This Row],[LRC]]</f>
        <v>0</v>
      </c>
      <c r="G18" s="51">
        <f>+Principio1[[#This Row],[Answer]]</f>
        <v>0</v>
      </c>
      <c r="H18" s="19" t="str">
        <f>+Principio1[[#This Row],[Conformity Level]]</f>
        <v>Not Applicable</v>
      </c>
    </row>
    <row r="19" spans="1:8">
      <c r="A19" s="62">
        <f>Answers!C17</f>
        <v>6</v>
      </c>
      <c r="B19" s="62">
        <v>1</v>
      </c>
      <c r="C19" s="62" t="str">
        <f>Answers!D17</f>
        <v>1.3</v>
      </c>
      <c r="D19" s="63" t="str">
        <f>Answers!F17</f>
        <v>Can I demonstrate that I comply with the laws and international conventions that apply to my forestry activity?</v>
      </c>
      <c r="E19" s="64" t="str">
        <f>+Answers!E17</f>
        <v>CC</v>
      </c>
      <c r="F19" s="64">
        <f>+Principio1[[#This Row],[LRC]]</f>
        <v>0</v>
      </c>
      <c r="G19" s="51">
        <f>+Principio1[[#This Row],[Answer]]</f>
        <v>0</v>
      </c>
      <c r="H19" s="19" t="str">
        <f>+Principio1[[#This Row],[Conformity Level]]</f>
        <v>Not Applicable</v>
      </c>
    </row>
    <row r="20" spans="1:8">
      <c r="A20" s="62">
        <f>Answers!C18</f>
        <v>7</v>
      </c>
      <c r="B20" s="62">
        <v>1</v>
      </c>
      <c r="C20" s="62" t="str">
        <f>Answers!D18</f>
        <v>1.3</v>
      </c>
      <c r="D20" s="63" t="str">
        <f>Answers!F18</f>
        <v>Do I pay on time all taxes and fees for my Management Unit and for the forestry activity I carry out?</v>
      </c>
      <c r="E20" s="64" t="str">
        <f>+Answers!E18</f>
        <v>CC</v>
      </c>
      <c r="F20" s="64">
        <f>+Principio1[[#This Row],[LRC]]</f>
        <v>0</v>
      </c>
      <c r="G20" s="51">
        <f>+Principio1[[#This Row],[Answer]]</f>
        <v>0</v>
      </c>
      <c r="H20" s="19" t="str">
        <f>+Principio1[[#This Row],[Conformity Level]]</f>
        <v>Not Applicable</v>
      </c>
    </row>
    <row r="21" spans="1:8">
      <c r="A21" s="152">
        <f>Answers!C19</f>
        <v>7</v>
      </c>
      <c r="B21" s="152">
        <v>1</v>
      </c>
      <c r="C21" s="152" t="str">
        <f>Answers!D19</f>
        <v>1.3</v>
      </c>
      <c r="D21" s="153" t="str">
        <f>Answers!F19</f>
        <v>Do I pay on time all taxes and fees for my Management Unit and for the forestry activity I carry out?</v>
      </c>
      <c r="E21" s="154" t="str">
        <f>+Answers!E19</f>
        <v>CC</v>
      </c>
      <c r="F21" s="64">
        <f>+Principio1[[#This Row],[LRC]]</f>
        <v>0</v>
      </c>
      <c r="G21" s="51">
        <f>+Principio1[[#This Row],[Answer]]</f>
        <v>0</v>
      </c>
      <c r="H21" s="19" t="str">
        <f>+Principio1[[#This Row],[Conformity Level]]</f>
        <v>Not Applicable</v>
      </c>
    </row>
    <row r="22" spans="1:8" ht="30">
      <c r="A22" s="62">
        <f>Answers!C20</f>
        <v>8</v>
      </c>
      <c r="B22" s="62">
        <v>1</v>
      </c>
      <c r="C22" s="62" t="str">
        <f>Answers!D20</f>
        <v>1.4</v>
      </c>
      <c r="D22" s="63" t="str">
        <f>Answers!F20</f>
        <v>Do I protect my Management Unit from illegal logging, hunting, fishing, capture, gathering, settlement and other unauthorized activities?</v>
      </c>
      <c r="E22" s="64" t="str">
        <f>+Answers!E20</f>
        <v>CIC</v>
      </c>
      <c r="F22" s="64">
        <f>+Principio1[[#This Row],[LRC]]</f>
        <v>0</v>
      </c>
      <c r="G22" s="51">
        <f>+Principio1[[#This Row],[Answer]]</f>
        <v>0</v>
      </c>
      <c r="H22" s="19" t="str">
        <f>+Principio1[[#This Row],[Conformity Level]]</f>
        <v>Not Applicable</v>
      </c>
    </row>
    <row r="23" spans="1:8" ht="30">
      <c r="A23" s="62">
        <f>Answers!C21</f>
        <v>8</v>
      </c>
      <c r="B23" s="62">
        <v>1</v>
      </c>
      <c r="C23" s="62" t="str">
        <f>Answers!D21</f>
        <v>1.4</v>
      </c>
      <c r="D23" s="63" t="str">
        <f>Answers!F21</f>
        <v>Do I protect my Management Unit from illegal harvesting, hunting, fishing, capture, gathering, settlement and other unauthorized activities?</v>
      </c>
      <c r="E23" s="64" t="str">
        <f>+Answers!E21</f>
        <v>CIC</v>
      </c>
      <c r="F23" s="64">
        <f>+Principio1[[#This Row],[LRC]]</f>
        <v>0</v>
      </c>
      <c r="G23" s="51">
        <f>+Principio1[[#This Row],[Answer]]</f>
        <v>0</v>
      </c>
      <c r="H23" s="19" t="str">
        <f>+Principio1[[#This Row],[Conformity Level]]</f>
        <v>Not Applicable</v>
      </c>
    </row>
    <row r="24" spans="1:8" ht="30">
      <c r="A24" s="62">
        <f>Answers!C22</f>
        <v>8</v>
      </c>
      <c r="B24" s="62">
        <v>1</v>
      </c>
      <c r="C24" s="62" t="str">
        <f>Answers!D22</f>
        <v>1.4</v>
      </c>
      <c r="D24" s="63" t="str">
        <f>Answers!F22</f>
        <v>Do I protect my Management Unit from illegal harvesting, hunting, fishing, capture, collection, settlement and other unauthorized activities?</v>
      </c>
      <c r="E24" s="64" t="str">
        <f>+Answers!E22</f>
        <v>CIC</v>
      </c>
      <c r="F24" s="64">
        <f>+Principio1[[#This Row],[LRC]]</f>
        <v>0</v>
      </c>
      <c r="G24" s="51">
        <f>+Principio1[[#This Row],[Answer]]</f>
        <v>0</v>
      </c>
      <c r="H24" s="19" t="str">
        <f>+Principio1[[#This Row],[Conformity Level]]</f>
        <v>Not Applicable</v>
      </c>
    </row>
    <row r="25" spans="1:8">
      <c r="A25" s="62">
        <f>Answers!C23</f>
        <v>9</v>
      </c>
      <c r="B25" s="62">
        <v>1</v>
      </c>
      <c r="C25" s="62" t="str">
        <f>Answers!D23</f>
        <v>1.4</v>
      </c>
      <c r="D25" s="63" t="str">
        <f>Answers!F23</f>
        <v>Do I cooperate with governmental institutions for protection against illegal activities?</v>
      </c>
      <c r="E25" s="64" t="str">
        <f>+Answers!E23</f>
        <v>CIC</v>
      </c>
      <c r="F25" s="64">
        <f>+Principio1[[#This Row],[LRC]]</f>
        <v>0</v>
      </c>
      <c r="G25" s="51">
        <f>+Principio1[[#This Row],[Answer]]</f>
        <v>0</v>
      </c>
      <c r="H25" s="19" t="str">
        <f>+Principio1[[#This Row],[Conformity Level]]</f>
        <v>Not Applicable</v>
      </c>
    </row>
    <row r="26" spans="1:8">
      <c r="A26" s="62">
        <f>Answers!C24</f>
        <v>10</v>
      </c>
      <c r="B26" s="62">
        <v>1</v>
      </c>
      <c r="C26" s="62" t="str">
        <f>Answers!D24</f>
        <v>1.4</v>
      </c>
      <c r="D26" s="63" t="str">
        <f>Answers!F24</f>
        <v xml:space="preserve">Do I keep a record of illegal activities I detect in my Management Unit? </v>
      </c>
      <c r="E26" s="64" t="str">
        <f>+Answers!E24</f>
        <v>CIC</v>
      </c>
      <c r="F26" s="64">
        <f>+Principio1[[#This Row],[LRC]]</f>
        <v>0</v>
      </c>
      <c r="G26" s="51">
        <f>+Principio1[[#This Row],[Answer]]</f>
        <v>0</v>
      </c>
      <c r="H26" s="131" t="str">
        <f>+Principio1[[#This Row],[Conformity Level]]</f>
        <v>Not Applicable</v>
      </c>
    </row>
    <row r="27" spans="1:8" ht="30">
      <c r="A27" s="62">
        <f>Answers!C25</f>
        <v>11</v>
      </c>
      <c r="B27" s="62">
        <v>1</v>
      </c>
      <c r="C27" s="62" t="str">
        <f>Answers!D25</f>
        <v>1.5</v>
      </c>
      <c r="D27" s="63" t="str">
        <f>Answers!F25</f>
        <v>Do I know and comply with all laws regarding the transport and trade of products obtained from the forest to the first point where I sell them?</v>
      </c>
      <c r="E27" s="64" t="str">
        <f>+Answers!E25</f>
        <v>CC</v>
      </c>
      <c r="F27" s="64">
        <f>+Principio1[[#This Row],[LRC]]</f>
        <v>0</v>
      </c>
      <c r="G27" s="51">
        <f>+Principio1[[#This Row],[Answer]]</f>
        <v>0</v>
      </c>
      <c r="H27" s="19" t="str">
        <f>+Principio1[[#This Row],[Conformity Level]]</f>
        <v>Not Applicable</v>
      </c>
    </row>
    <row r="28" spans="1:8" ht="30">
      <c r="A28" s="62">
        <f>Answers!C26</f>
        <v>12</v>
      </c>
      <c r="B28" s="62">
        <v>1</v>
      </c>
      <c r="C28" s="62" t="str">
        <f>Answers!D26</f>
        <v>1.5</v>
      </c>
      <c r="D28" s="63" t="str">
        <f>Answers!F26</f>
        <v>Do I know which tree species are protected by international legislation (Convention on International Trade in Endangered Species of Wild Fauna and Flora-CITES) and do I have special permits when harvesting and trading them?</v>
      </c>
      <c r="E28" s="64" t="str">
        <f>+Answers!E26</f>
        <v>CC</v>
      </c>
      <c r="F28" s="64">
        <f>+Principio1[[#This Row],[LRC]]</f>
        <v>0</v>
      </c>
      <c r="G28" s="51">
        <f>+Principio1[[#This Row],[Answer]]</f>
        <v>0</v>
      </c>
      <c r="H28" s="19" t="str">
        <f>+Principio1[[#This Row],[Conformity Level]]</f>
        <v>Not Applicable</v>
      </c>
    </row>
    <row r="29" spans="1:8" ht="30">
      <c r="A29" s="62">
        <f>Answers!C27</f>
        <v>13</v>
      </c>
      <c r="B29" s="62">
        <v>1</v>
      </c>
      <c r="C29" s="62" t="str">
        <f>Answers!D27</f>
        <v>1.6</v>
      </c>
      <c r="D29" s="63" t="str">
        <f>Answers!F27</f>
        <v>Have I had a dispute with anyone about land tenure and resource use issues in my Management Unit that has not been resolved quickly?</v>
      </c>
      <c r="E29" s="64" t="str">
        <f>+Answers!E27</f>
        <v>CC</v>
      </c>
      <c r="F29" s="64">
        <f>+Principio1[[#This Row],[LRC]]</f>
        <v>0</v>
      </c>
      <c r="G29" s="51">
        <f>+Principio1[[#This Row],[Answer]]</f>
        <v>0</v>
      </c>
      <c r="H29" s="131" t="str">
        <f>+Principio1[[#This Row],[Conformity Level]]</f>
        <v>Not Applicable</v>
      </c>
    </row>
    <row r="30" spans="1:8">
      <c r="A30" s="62">
        <f>Answers!C28</f>
        <v>14</v>
      </c>
      <c r="B30" s="62">
        <v>1</v>
      </c>
      <c r="C30" s="62" t="str">
        <f>Answers!D28</f>
        <v>1.6</v>
      </c>
      <c r="D30" s="63" t="str">
        <f>Answers!F28</f>
        <v xml:space="preserve">Do I have a procedure in place to help me address disputes that may arise about land tenure and resource use rights? </v>
      </c>
      <c r="E30" s="64" t="str">
        <f>+Answers!E28</f>
        <v>CC</v>
      </c>
      <c r="F30" s="64">
        <f>+Principio1[[#This Row],[LRC]]</f>
        <v>0</v>
      </c>
      <c r="G30" s="51">
        <f>+Principio1[[#This Row],[Answer]]</f>
        <v>0</v>
      </c>
      <c r="H30" s="19" t="str">
        <f>+Principio1[[#This Row],[Conformity Level]]</f>
        <v>Not Applicable</v>
      </c>
    </row>
    <row r="31" spans="1:8">
      <c r="A31" s="62">
        <f>Answers!C29</f>
        <v>15</v>
      </c>
      <c r="B31" s="62">
        <v>1</v>
      </c>
      <c r="C31" s="62" t="str">
        <f>Answers!D29</f>
        <v>1.6</v>
      </c>
      <c r="D31" s="63" t="str">
        <f>Answers!F29</f>
        <v>Do I involve affected stakeholders in a culturally appropriate manner in the development of the dispute resolution procedure?</v>
      </c>
      <c r="E31" s="64" t="str">
        <f>+Answers!E29</f>
        <v>CC</v>
      </c>
      <c r="F31" s="69">
        <f>+Principio1[[#This Row],[LRC]]</f>
        <v>0</v>
      </c>
      <c r="G31" s="51">
        <f>+Principio1[[#This Row],[Answer]]</f>
        <v>0</v>
      </c>
      <c r="H31" s="131" t="str">
        <f>+Principio1[[#This Row],[Conformity Level]]</f>
        <v>Not Applicable</v>
      </c>
    </row>
    <row r="32" spans="1:8">
      <c r="A32" s="62">
        <f>Answers!C30</f>
        <v>16</v>
      </c>
      <c r="B32" s="62">
        <v>1</v>
      </c>
      <c r="C32" s="49" t="str">
        <f>Answers!D30</f>
        <v>1.6</v>
      </c>
      <c r="D32" s="63" t="str">
        <f>Answers!F30</f>
        <v>Have I made the dispute resolution procedure publicly available?</v>
      </c>
      <c r="E32" s="64" t="str">
        <f>+Answers!E30</f>
        <v>CC</v>
      </c>
      <c r="F32" s="64">
        <f>+Principio1[[#This Row],[LRC]]</f>
        <v>0</v>
      </c>
      <c r="G32" s="51">
        <f>+Principio1[[#This Row],[Answer]]</f>
        <v>0</v>
      </c>
      <c r="H32" s="19" t="str">
        <f>+Principio1[[#This Row],[Conformity Level]]</f>
        <v>Not Applicable</v>
      </c>
    </row>
    <row r="33" spans="1:8" ht="30">
      <c r="A33" s="62">
        <f>Answers!C31</f>
        <v>17</v>
      </c>
      <c r="B33" s="62">
        <v>1</v>
      </c>
      <c r="C33" s="49" t="str">
        <f>Answers!D31</f>
        <v>1.6</v>
      </c>
      <c r="D33" s="63" t="str">
        <f>Answers!F31</f>
        <v>Have I stopped forest management activities if there are disputes of substantial magnitude or duration or involve a significant number of interests?</v>
      </c>
      <c r="E33" s="64" t="str">
        <f>+Answers!E31</f>
        <v>CC</v>
      </c>
      <c r="F33" s="69">
        <f>+Principio1[[#This Row],[LRC]]</f>
        <v>0</v>
      </c>
      <c r="G33" s="51">
        <f>+Principio1[[#This Row],[Answer]]</f>
        <v>0</v>
      </c>
      <c r="H33" s="19" t="str">
        <f>+Principio1[[#This Row],[Conformity Level]]</f>
        <v>Not Applicable</v>
      </c>
    </row>
    <row r="34" spans="1:8">
      <c r="A34" s="62">
        <f>Answers!C32</f>
        <v>18</v>
      </c>
      <c r="B34" s="62">
        <v>1</v>
      </c>
      <c r="C34" s="49" t="str">
        <f>Answers!D32</f>
        <v>1.6</v>
      </c>
      <c r="D34" s="63" t="str">
        <f>Answers!F32</f>
        <v xml:space="preserve">Have I applied the procedure for resolving disputes about land tenure and resource use rights? </v>
      </c>
      <c r="E34" s="64" t="str">
        <f>+Answers!E32</f>
        <v>CC</v>
      </c>
      <c r="F34" s="64">
        <f>+Principio1[[#This Row],[LRC]]</f>
        <v>0</v>
      </c>
      <c r="G34" s="51">
        <f>+Principio1[[#This Row],[Answer]]</f>
        <v>0</v>
      </c>
      <c r="H34" s="19" t="str">
        <f>+Principio1[[#This Row],[Conformity Level]]</f>
        <v>Not Applicable</v>
      </c>
    </row>
    <row r="35" spans="1:8">
      <c r="A35" s="62">
        <f>Answers!C33</f>
        <v>19</v>
      </c>
      <c r="B35" s="62">
        <v>1</v>
      </c>
      <c r="C35" s="49" t="str">
        <f>Answers!D33</f>
        <v>1.6</v>
      </c>
      <c r="D35" s="63" t="str">
        <f>Answers!F33</f>
        <v>Do I keep a record of all disputes I have had with anyone about land tenure and resource use?</v>
      </c>
      <c r="E35" s="64" t="str">
        <f>+Answers!E33</f>
        <v>CC</v>
      </c>
      <c r="F35" s="64">
        <f>+Principio1[[#This Row],[LRC]]</f>
        <v>0</v>
      </c>
      <c r="G35" s="51">
        <f>+Principio1[[#This Row],[Answer]]</f>
        <v>0</v>
      </c>
      <c r="H35" s="19" t="str">
        <f>+Principio1[[#This Row],[Conformity Level]]</f>
        <v>Not Applicable</v>
      </c>
    </row>
    <row r="36" spans="1:8">
      <c r="A36" s="62">
        <f>Answers!C34</f>
        <v>20</v>
      </c>
      <c r="B36" s="62">
        <v>1</v>
      </c>
      <c r="C36" s="49" t="str">
        <f>Answers!D34</f>
        <v>1.7</v>
      </c>
      <c r="D36" s="63" t="str">
        <f>Answers!F34</f>
        <v xml:space="preserve">Can I demonstrate that I have committed publicly and in writing not to offer or receive any bribe or other form of corruption? </v>
      </c>
      <c r="E36" s="64" t="str">
        <f>+Answers!E34</f>
        <v>CC</v>
      </c>
      <c r="F36" s="64">
        <f>+Principio1[[#This Row],[LRC]]</f>
        <v>0</v>
      </c>
      <c r="G36" s="51">
        <f>+Principio1[[#This Row],[Answer]]</f>
        <v>0</v>
      </c>
      <c r="H36" s="131" t="str">
        <f>+Principio1[[#This Row],[Conformity Level]]</f>
        <v>Not Applicable</v>
      </c>
    </row>
    <row r="37" spans="1:8">
      <c r="A37" s="62">
        <f>Answers!C35</f>
        <v>21</v>
      </c>
      <c r="B37" s="62">
        <v>1</v>
      </c>
      <c r="C37" s="49" t="str">
        <f>Answers!D35</f>
        <v>1.7</v>
      </c>
      <c r="D37" s="63" t="str">
        <f>Answers!F35</f>
        <v>Do I know the anti-corruption laws of my country?</v>
      </c>
      <c r="E37" s="64" t="str">
        <f>+Answers!E35</f>
        <v>CC</v>
      </c>
      <c r="F37" s="64">
        <f>+Principio1[[#This Row],[LRC]]</f>
        <v>0</v>
      </c>
      <c r="G37" s="51">
        <f>+Principio1[[#This Row],[Answer]]</f>
        <v>0</v>
      </c>
      <c r="H37" s="19" t="str">
        <f>+Principio1[[#This Row],[Conformity Level]]</f>
        <v>Not Applicable</v>
      </c>
    </row>
    <row r="38" spans="1:8">
      <c r="A38" s="62">
        <f>Answers!C36</f>
        <v>21</v>
      </c>
      <c r="B38" s="62">
        <v>1</v>
      </c>
      <c r="C38" s="49" t="str">
        <f>Answers!D36</f>
        <v>1.7</v>
      </c>
      <c r="D38" s="63" t="str">
        <f>Answers!F36</f>
        <v>Am I aware of my country's anti-corruption laws?</v>
      </c>
      <c r="E38" s="64" t="str">
        <f>+Answers!E36</f>
        <v>CC</v>
      </c>
      <c r="F38" s="64">
        <f>+Principio1[[#This Row],[LRC]]</f>
        <v>0</v>
      </c>
      <c r="G38" s="51">
        <f>+Principio1[[#This Row],[Answer]]</f>
        <v>0</v>
      </c>
      <c r="H38" s="150" t="str">
        <f>+Principio1[[#This Row],[Conformity Level]]</f>
        <v>Not Applicable</v>
      </c>
    </row>
    <row r="39" spans="1:8">
      <c r="A39" s="62">
        <f>Answers!C37</f>
        <v>22</v>
      </c>
      <c r="B39" s="62">
        <v>1</v>
      </c>
      <c r="C39" s="49" t="str">
        <f>Answers!D37</f>
        <v>1.7</v>
      </c>
      <c r="D39" s="63" t="str">
        <f>Answers!F37</f>
        <v>Do I do anything to avoid participating or being forced to participate in acts of corruption?</v>
      </c>
      <c r="E39" s="64" t="str">
        <f>+Answers!E37</f>
        <v>CC</v>
      </c>
      <c r="F39" s="64">
        <f>+Principio1[[#This Row],[LRC]]</f>
        <v>0</v>
      </c>
      <c r="G39" s="51">
        <f>+Principio1[[#This Row],[Answer]]</f>
        <v>0</v>
      </c>
      <c r="H39" s="131" t="str">
        <f>+Principio1[[#This Row],[Conformity Level]]</f>
        <v>Not Applicable</v>
      </c>
    </row>
    <row r="40" spans="1:8">
      <c r="A40" s="62">
        <f>Answers!C38</f>
        <v>23</v>
      </c>
      <c r="B40" s="62">
        <v>1</v>
      </c>
      <c r="C40" s="49" t="str">
        <f>Answers!D38</f>
        <v>1.7</v>
      </c>
      <c r="D40" s="63" t="str">
        <f>Answers!F38</f>
        <v>Has corruption occurred in my Organization?</v>
      </c>
      <c r="E40" s="64" t="str">
        <f>+Answers!E38</f>
        <v>CC</v>
      </c>
      <c r="F40" s="64">
        <f>+Principio1[[#This Row],[LRC]]</f>
        <v>0</v>
      </c>
      <c r="G40" s="51">
        <f>+Principio1[[#This Row],[Answer]]</f>
        <v>0</v>
      </c>
      <c r="H40" s="19" t="str">
        <f>+Principio1[[#This Row],[Conformity Level]]</f>
        <v>Not Applicable</v>
      </c>
    </row>
    <row r="41" spans="1:8">
      <c r="A41" s="62">
        <f>Answers!C39</f>
        <v>24</v>
      </c>
      <c r="B41" s="62">
        <v>1</v>
      </c>
      <c r="C41" s="49" t="str">
        <f>Answers!D39</f>
        <v>1.8</v>
      </c>
      <c r="D41" s="63" t="str">
        <f>Answers!F39</f>
        <v xml:space="preserve">Can I demonstrate that I have publicly committed in writing to manage my Management Unit consistent with FSC requirements? </v>
      </c>
      <c r="E41" s="64" t="str">
        <f>+Answers!E39</f>
        <v>CC</v>
      </c>
      <c r="F41" s="64">
        <f>+Principio1[[#This Row],[LRC]]</f>
        <v>0</v>
      </c>
      <c r="G41" s="51">
        <f>+Principio1[[#This Row],[Answer]]</f>
        <v>0</v>
      </c>
      <c r="H41" s="131" t="str">
        <f>+Principio1[[#This Row],[Conformity Level]]</f>
        <v>Not Applicable</v>
      </c>
    </row>
    <row r="42" spans="1:8">
      <c r="A42" s="62">
        <f>Answers!C40</f>
        <v>24</v>
      </c>
      <c r="B42" s="62">
        <v>1</v>
      </c>
      <c r="C42" s="49" t="str">
        <f>Answers!D40</f>
        <v>1.8</v>
      </c>
      <c r="D42" s="63" t="str">
        <f>Answers!F40</f>
        <v xml:space="preserve">Can I demonstrate that I have publicly committed in writing to manage my Management Unit consistent with FSC requirements? </v>
      </c>
      <c r="E42" s="64" t="str">
        <f>+Answers!E40</f>
        <v>CC</v>
      </c>
      <c r="F42" s="64">
        <f>+Principio1[[#This Row],[LRC]]</f>
        <v>0</v>
      </c>
      <c r="G42" s="51">
        <f>+Principio1[[#This Row],[Answer]]</f>
        <v>0</v>
      </c>
      <c r="H42" s="19" t="str">
        <f>+Principio1[[#This Row],[Conformity Level]]</f>
        <v>Not Applicable</v>
      </c>
    </row>
    <row r="43" spans="1:8">
      <c r="A43" s="62">
        <f>Answers!C41</f>
        <v>25</v>
      </c>
      <c r="B43" s="62">
        <v>2</v>
      </c>
      <c r="C43" s="49" t="str">
        <f>Answers!D41</f>
        <v>2.1</v>
      </c>
      <c r="D43" s="63" t="str">
        <f>Answers!F41</f>
        <v xml:space="preserve">Do other people work in my forestry activities? </v>
      </c>
      <c r="E43" s="64" t="str">
        <f>+Answers!E41</f>
        <v>CC</v>
      </c>
      <c r="F43" s="64">
        <f>+'P2'!E13</f>
        <v>0</v>
      </c>
      <c r="G43" s="51">
        <f>+'P2'!F13</f>
        <v>0</v>
      </c>
      <c r="H43" s="48" t="str">
        <f>+'P2'!G13</f>
        <v>Not Applicable</v>
      </c>
    </row>
    <row r="44" spans="1:8">
      <c r="A44" s="62">
        <f>Answers!C42</f>
        <v>26</v>
      </c>
      <c r="B44" s="62">
        <v>2</v>
      </c>
      <c r="C44" s="49" t="str">
        <f>Answers!D42</f>
        <v>2.1</v>
      </c>
      <c r="D44" s="63" t="str">
        <f>Answers!F42</f>
        <v>Do people under the age of 15 work in my forestry activities?</v>
      </c>
      <c r="E44" s="64" t="str">
        <f>+Answers!E42</f>
        <v>CC</v>
      </c>
      <c r="F44" s="64">
        <f>+'P2'!E14</f>
        <v>0</v>
      </c>
      <c r="G44" s="51">
        <f>+'P2'!F14</f>
        <v>0</v>
      </c>
      <c r="H44" s="48" t="str">
        <f>+'P2'!G14</f>
        <v>Not Applicable</v>
      </c>
    </row>
    <row r="45" spans="1:8">
      <c r="A45" s="62">
        <f>Answers!C43</f>
        <v>26</v>
      </c>
      <c r="B45" s="62">
        <v>2</v>
      </c>
      <c r="C45" s="49" t="str">
        <f>Answers!D43</f>
        <v>2.1</v>
      </c>
      <c r="D45" s="63" t="str">
        <f>Answers!F43</f>
        <v>Do people under the age of 15 work in my forestry activities?</v>
      </c>
      <c r="E45" s="64" t="str">
        <f>+Answers!E43</f>
        <v>CC</v>
      </c>
      <c r="F45" s="64">
        <f>+'P2'!E15</f>
        <v>0</v>
      </c>
      <c r="G45" s="51">
        <f>+'P2'!F15</f>
        <v>0</v>
      </c>
      <c r="H45" s="48" t="str">
        <f>+'P2'!G15</f>
        <v>Not Applicable</v>
      </c>
    </row>
    <row r="46" spans="1:8">
      <c r="A46" s="62">
        <f>Answers!C44</f>
        <v>27</v>
      </c>
      <c r="B46" s="62">
        <v>2</v>
      </c>
      <c r="C46" s="49" t="str">
        <f>Answers!D44</f>
        <v>2.1</v>
      </c>
      <c r="D46" s="63" t="str">
        <f>Answers!F44</f>
        <v>Do I have workers under the age of 18 doing heavy or dangerous work?</v>
      </c>
      <c r="E46" s="64" t="str">
        <f>+Answers!E44</f>
        <v>CC</v>
      </c>
      <c r="F46" s="64">
        <f>+'P2'!E16</f>
        <v>0</v>
      </c>
      <c r="G46" s="51">
        <f>+'P2'!F16</f>
        <v>0</v>
      </c>
      <c r="H46" s="48" t="str">
        <f>+'P2'!G16</f>
        <v>Not Applicable</v>
      </c>
    </row>
    <row r="47" spans="1:8">
      <c r="A47" s="62">
        <f>Answers!C45</f>
        <v>28</v>
      </c>
      <c r="B47" s="62">
        <v>2</v>
      </c>
      <c r="C47" s="49" t="str">
        <f>Answers!D45</f>
        <v>2.1</v>
      </c>
      <c r="D47" s="63" t="str">
        <f>Answers!F45</f>
        <v>Can I demonstrate that I am committed to eliminating all forms of child labor?</v>
      </c>
      <c r="E47" s="64" t="str">
        <f>+Answers!E45</f>
        <v>CC</v>
      </c>
      <c r="F47" s="64">
        <f>+'P2'!E17</f>
        <v>0</v>
      </c>
      <c r="G47" s="51">
        <f>+'P2'!F17</f>
        <v>0</v>
      </c>
      <c r="H47" s="48" t="str">
        <f>+'P2'!G17</f>
        <v>Not Applicable</v>
      </c>
    </row>
    <row r="48" spans="1:8">
      <c r="A48" s="62">
        <f>Answers!C46</f>
        <v>29</v>
      </c>
      <c r="B48" s="62">
        <v>2</v>
      </c>
      <c r="C48" s="49" t="str">
        <f>Answers!D46</f>
        <v>2.1</v>
      </c>
      <c r="D48" s="63" t="str">
        <f>Answers!F46</f>
        <v>Do the people who work for me do so without pressure and are working relationships based on mutual consent and respect?</v>
      </c>
      <c r="E48" s="64" t="str">
        <f>+Answers!E46</f>
        <v>CC</v>
      </c>
      <c r="F48" s="64">
        <f>+'P2'!E18</f>
        <v>0</v>
      </c>
      <c r="G48" s="51">
        <f>+'P2'!F18</f>
        <v>0</v>
      </c>
      <c r="H48" s="48" t="str">
        <f>+'P2'!G18</f>
        <v>Not Applicable</v>
      </c>
    </row>
    <row r="49" spans="1:8">
      <c r="A49" s="62">
        <f>Answers!C47</f>
        <v>29</v>
      </c>
      <c r="B49" s="62">
        <v>2</v>
      </c>
      <c r="C49" s="49" t="str">
        <f>Answers!D47</f>
        <v>2.1</v>
      </c>
      <c r="D49" s="63" t="str">
        <f>Answers!F47</f>
        <v>Do the people who work for me do so without pressure and are working relationships based on mutual consent and respect?</v>
      </c>
      <c r="E49" s="64" t="str">
        <f>+Answers!E47</f>
        <v>CC</v>
      </c>
      <c r="F49" s="64">
        <f>+'P2'!E19</f>
        <v>0</v>
      </c>
      <c r="G49" s="51">
        <f>+'P2'!F19</f>
        <v>0</v>
      </c>
      <c r="H49" s="48" t="str">
        <f>+'P2'!G19</f>
        <v>Not Applicable</v>
      </c>
    </row>
    <row r="50" spans="1:8">
      <c r="A50" s="62">
        <f>Answers!C48</f>
        <v>29</v>
      </c>
      <c r="B50" s="62">
        <v>2</v>
      </c>
      <c r="C50" s="49" t="str">
        <f>Answers!D48</f>
        <v>2.1</v>
      </c>
      <c r="D50" s="63" t="str">
        <f>Answers!F48</f>
        <v>Do the people who work for me do so without pressure and are working relationships based on mutual consent and respect?</v>
      </c>
      <c r="E50" s="64" t="str">
        <f>+Answers!E48</f>
        <v>CC</v>
      </c>
      <c r="F50" s="64">
        <f>+'P2'!E20</f>
        <v>0</v>
      </c>
      <c r="G50" s="51">
        <f>+'P2'!F20</f>
        <v>0</v>
      </c>
      <c r="H50" s="48" t="str">
        <f>+'P2'!G20</f>
        <v>Not Applicable</v>
      </c>
    </row>
    <row r="51" spans="1:8">
      <c r="A51" s="62">
        <f>Answers!C49</f>
        <v>30</v>
      </c>
      <c r="B51" s="62">
        <v>2</v>
      </c>
      <c r="C51" s="49" t="str">
        <f>Answers!D49</f>
        <v>2.1</v>
      </c>
      <c r="D51" s="63" t="str">
        <f>Answers!F49</f>
        <v>Do I allow workers to join workers' organizations of their own choosing?</v>
      </c>
      <c r="E51" s="64" t="str">
        <f>+Answers!E49</f>
        <v>CC</v>
      </c>
      <c r="F51" s="64">
        <f>+'P2'!E21</f>
        <v>0</v>
      </c>
      <c r="G51" s="51">
        <f>+'P2'!F21</f>
        <v>0</v>
      </c>
      <c r="H51" s="48" t="str">
        <f>+'P2'!G21</f>
        <v>Not Applicable</v>
      </c>
    </row>
    <row r="52" spans="1:8" ht="30">
      <c r="A52" s="62">
        <f>Answers!C50</f>
        <v>31</v>
      </c>
      <c r="B52" s="62">
        <v>2</v>
      </c>
      <c r="C52" s="49" t="str">
        <f>Answers!D50</f>
        <v>2.2</v>
      </c>
      <c r="D52" s="63" t="str">
        <f>Answers!F50</f>
        <v>Do all people, regardless of gender, have the same opportunities to be hired as workers, to participate in training and other activities without discrimination?</v>
      </c>
      <c r="E52" s="64" t="str">
        <f>+Answers!E50</f>
        <v>CIC</v>
      </c>
      <c r="F52" s="64">
        <f>+'P2'!E22</f>
        <v>0</v>
      </c>
      <c r="G52" s="51">
        <f>+'P2'!F22</f>
        <v>0</v>
      </c>
      <c r="H52" s="48" t="str">
        <f>+'P2'!G22</f>
        <v>Not Applicable</v>
      </c>
    </row>
    <row r="53" spans="1:8" ht="30">
      <c r="A53" s="62">
        <f>Answers!C51</f>
        <v>31</v>
      </c>
      <c r="B53" s="62">
        <v>2</v>
      </c>
      <c r="C53" s="49" t="str">
        <f>Answers!D51</f>
        <v>2.2</v>
      </c>
      <c r="D53" s="63" t="str">
        <f>Answers!F51</f>
        <v>Do all people, regardless of gender, have the same opportunities to be hired as workers, to participate in training and other activities without discrimination?</v>
      </c>
      <c r="E53" s="64" t="str">
        <f>+Answers!E51</f>
        <v>CIC</v>
      </c>
      <c r="F53" s="64">
        <f>+'P2'!E23</f>
        <v>0</v>
      </c>
      <c r="G53" s="51">
        <f>+'P2'!F23</f>
        <v>0</v>
      </c>
      <c r="H53" s="48" t="str">
        <f>+'P2'!G23</f>
        <v>Not Applicable</v>
      </c>
    </row>
    <row r="54" spans="1:8">
      <c r="A54" s="62">
        <f>Answers!C52</f>
        <v>32</v>
      </c>
      <c r="B54" s="62">
        <v>2</v>
      </c>
      <c r="C54" s="49" t="str">
        <f>Answers!D52</f>
        <v>2.2</v>
      </c>
      <c r="D54" s="63" t="str">
        <f>Answers!F52</f>
        <v>Do all people, regardless of gender, receive equal pay for equal work?</v>
      </c>
      <c r="E54" s="64" t="str">
        <f>+Answers!E52</f>
        <v>CIC</v>
      </c>
      <c r="F54" s="64">
        <f>+'P2'!E24</f>
        <v>0</v>
      </c>
      <c r="G54" s="51">
        <f>+'P2'!F24</f>
        <v>0</v>
      </c>
      <c r="H54" s="48" t="str">
        <f>+'P2'!G24</f>
        <v>Not Applicable</v>
      </c>
    </row>
    <row r="55" spans="1:8">
      <c r="A55" s="62">
        <f>Answers!C53</f>
        <v>32</v>
      </c>
      <c r="B55" s="62">
        <v>2</v>
      </c>
      <c r="C55" s="49" t="str">
        <f>Answers!D53</f>
        <v>2.2</v>
      </c>
      <c r="D55" s="63" t="str">
        <f>Answers!F53</f>
        <v>Do all people, regardless of gender, receive equal pay for equal work?</v>
      </c>
      <c r="E55" s="64" t="str">
        <f>+Answers!E53</f>
        <v>CIC</v>
      </c>
      <c r="F55" s="64">
        <f>+'P2'!E25</f>
        <v>0</v>
      </c>
      <c r="G55" s="51">
        <f>+'P2'!F25</f>
        <v>0</v>
      </c>
      <c r="H55" s="48" t="str">
        <f>+'P2'!G25</f>
        <v>Not Applicable</v>
      </c>
    </row>
    <row r="56" spans="1:8">
      <c r="A56" s="62">
        <f>Answers!C54</f>
        <v>32</v>
      </c>
      <c r="B56" s="62">
        <v>2</v>
      </c>
      <c r="C56" s="49" t="str">
        <f>Answers!D54</f>
        <v>2.2</v>
      </c>
      <c r="D56" s="63" t="str">
        <f>Answers!F54</f>
        <v>Do all people, regardless of gender, receive equal pay for equal work?</v>
      </c>
      <c r="E56" s="64" t="str">
        <f>+Answers!E54</f>
        <v>CIC</v>
      </c>
      <c r="F56" s="64">
        <f>+'P2'!E26</f>
        <v>0</v>
      </c>
      <c r="G56" s="51">
        <f>+'P2'!F26</f>
        <v>0</v>
      </c>
      <c r="H56" s="48" t="str">
        <f>+'P2'!G26</f>
        <v>Not Applicable</v>
      </c>
    </row>
    <row r="57" spans="1:8">
      <c r="A57" s="62">
        <f>Answers!C55</f>
        <v>33</v>
      </c>
      <c r="B57" s="62">
        <v>2</v>
      </c>
      <c r="C57" s="49" t="str">
        <f>Answers!D55</f>
        <v>2.2</v>
      </c>
      <c r="D57" s="63" t="str">
        <f>Answers!F55</f>
        <v>Do I pay workers directly in the way I have agreed with them?</v>
      </c>
      <c r="E57" s="64" t="str">
        <f>+Answers!E55</f>
        <v>CIC</v>
      </c>
      <c r="F57" s="64">
        <f>+'P2'!E27</f>
        <v>0</v>
      </c>
      <c r="G57" s="51">
        <f>+'P2'!F27</f>
        <v>0</v>
      </c>
      <c r="H57" s="48" t="str">
        <f>+'P2'!G27</f>
        <v>Not Applicable</v>
      </c>
    </row>
    <row r="58" spans="1:8">
      <c r="A58" s="62">
        <f>Answers!C56</f>
        <v>33</v>
      </c>
      <c r="B58" s="62">
        <v>2</v>
      </c>
      <c r="C58" s="49" t="str">
        <f>Answers!D56</f>
        <v>2.2</v>
      </c>
      <c r="D58" s="63" t="str">
        <f>Answers!F56</f>
        <v>Do I pay workers directly in the way I have agreed with them?</v>
      </c>
      <c r="E58" s="64" t="str">
        <f>+Answers!E56</f>
        <v>CIC</v>
      </c>
      <c r="F58" s="64">
        <f>+'P2'!E28</f>
        <v>0</v>
      </c>
      <c r="G58" s="51">
        <f>+'P2'!F28</f>
        <v>0</v>
      </c>
      <c r="H58" s="48" t="str">
        <f>+'P2'!G28</f>
        <v>Not Applicable</v>
      </c>
    </row>
    <row r="59" spans="1:8">
      <c r="A59" s="62">
        <f>Answers!C57</f>
        <v>34</v>
      </c>
      <c r="B59" s="62">
        <v>2</v>
      </c>
      <c r="C59" s="49" t="str">
        <f>Answers!D57</f>
        <v>2.2</v>
      </c>
      <c r="D59" s="63" t="str">
        <f>Answers!F57</f>
        <v>Do I give maternity/paternity leave to women/men as required by law?</v>
      </c>
      <c r="E59" s="64" t="str">
        <f>+Answers!E57</f>
        <v>CIC</v>
      </c>
      <c r="F59" s="64">
        <f>+'P2'!E29</f>
        <v>0</v>
      </c>
      <c r="G59" s="51">
        <f>+'P2'!F29</f>
        <v>0</v>
      </c>
      <c r="H59" s="48" t="str">
        <f>+'P2'!G29</f>
        <v>Not Applicable</v>
      </c>
    </row>
    <row r="60" spans="1:8">
      <c r="A60" s="62">
        <f>Answers!C58</f>
        <v>35</v>
      </c>
      <c r="B60" s="62">
        <v>2</v>
      </c>
      <c r="C60" s="49" t="str">
        <f>Answers!D58</f>
        <v>2.2</v>
      </c>
      <c r="D60" s="63" t="str">
        <f>Answers!F58</f>
        <v>Do women and men participate equally in  committees and decision-making?</v>
      </c>
      <c r="E60" s="64" t="str">
        <f>+Answers!E58</f>
        <v>CIC</v>
      </c>
      <c r="F60" s="64">
        <f>+'P2'!E30</f>
        <v>0</v>
      </c>
      <c r="G60" s="51">
        <f>+'P2'!F30</f>
        <v>0</v>
      </c>
      <c r="H60" s="48" t="str">
        <f>+'P2'!G30</f>
        <v>Not Applicable</v>
      </c>
    </row>
    <row r="61" spans="1:8">
      <c r="A61" s="62">
        <f>Answers!C59</f>
        <v>35</v>
      </c>
      <c r="B61" s="62">
        <v>2</v>
      </c>
      <c r="C61" s="49" t="str">
        <f>Answers!D59</f>
        <v>2.2</v>
      </c>
      <c r="D61" s="63" t="str">
        <f>Answers!F59</f>
        <v>Do women and men participate equally in  committees and decision-making?</v>
      </c>
      <c r="E61" s="64" t="str">
        <f>+Answers!E59</f>
        <v>CIC</v>
      </c>
      <c r="F61" s="64">
        <f>+'P2'!E31</f>
        <v>0</v>
      </c>
      <c r="G61" s="51">
        <f>+'P2'!F31</f>
        <v>0</v>
      </c>
      <c r="H61" s="48" t="str">
        <f>+'P2'!G31</f>
        <v>Not Applicable</v>
      </c>
    </row>
    <row r="62" spans="1:8">
      <c r="A62" s="62">
        <f>Answers!C60</f>
        <v>36</v>
      </c>
      <c r="B62" s="62">
        <v>2</v>
      </c>
      <c r="C62" s="49" t="str">
        <f>Answers!D60</f>
        <v>2.2</v>
      </c>
      <c r="D62" s="63" t="str">
        <f>Answers!F60</f>
        <v>Are there mechanisms in place to address cases of discrimination, violence and sexual harassment?</v>
      </c>
      <c r="E62" s="64" t="str">
        <f>+Answers!E60</f>
        <v>CIC</v>
      </c>
      <c r="F62" s="64">
        <f>+'P2'!E32</f>
        <v>0</v>
      </c>
      <c r="G62" s="51">
        <f>+'P2'!F32</f>
        <v>0</v>
      </c>
      <c r="H62" s="48" t="str">
        <f>+'P2'!G32</f>
        <v>Not Applicable</v>
      </c>
    </row>
    <row r="63" spans="1:8">
      <c r="A63" s="62">
        <f>Answers!C61</f>
        <v>36</v>
      </c>
      <c r="B63" s="62">
        <v>2</v>
      </c>
      <c r="C63" s="49" t="str">
        <f>Answers!D61</f>
        <v>2.2</v>
      </c>
      <c r="D63" s="63" t="str">
        <f>Answers!F61</f>
        <v>Are there mechanisms in place to address cases of discrimination, violence and sexual harassment?</v>
      </c>
      <c r="E63" s="64" t="str">
        <f>+Answers!E61</f>
        <v>CIC</v>
      </c>
      <c r="F63" s="64">
        <f>+'P2'!E33</f>
        <v>0</v>
      </c>
      <c r="G63" s="51">
        <f>+'P2'!F33</f>
        <v>0</v>
      </c>
      <c r="H63" s="48" t="str">
        <f>+'P2'!G33</f>
        <v>Not Applicable</v>
      </c>
    </row>
    <row r="64" spans="1:8">
      <c r="A64" s="62">
        <f>Answers!C62</f>
        <v>36</v>
      </c>
      <c r="B64" s="62">
        <v>2</v>
      </c>
      <c r="C64" s="62" t="str">
        <f>Answers!D62</f>
        <v>2.2</v>
      </c>
      <c r="D64" s="63" t="str">
        <f>Answers!F62</f>
        <v>Are there mechanisms in place to address cases of discrimination, violence and sexual harassment?</v>
      </c>
      <c r="E64" s="64" t="str">
        <f>+Answers!E62</f>
        <v>CIC</v>
      </c>
      <c r="F64" s="64">
        <f>+'P2'!E34</f>
        <v>0</v>
      </c>
      <c r="G64" s="51">
        <f>+'P2'!F34</f>
        <v>0</v>
      </c>
      <c r="H64" s="48" t="str">
        <f>+'P2'!G34</f>
        <v>Not Applicable</v>
      </c>
    </row>
    <row r="65" spans="1:8">
      <c r="A65" s="62">
        <f>Answers!C63</f>
        <v>37</v>
      </c>
      <c r="B65" s="62">
        <v>2</v>
      </c>
      <c r="C65" s="62" t="str">
        <f>Answers!D63</f>
        <v>2.2</v>
      </c>
      <c r="D65" s="63" t="str">
        <f>Answers!F63</f>
        <v>Do I address complaints of harassment or discrimination following the established mechanism?</v>
      </c>
      <c r="E65" s="64" t="str">
        <f>+Answers!E63</f>
        <v>CIC</v>
      </c>
      <c r="F65" s="64">
        <f>+'P2'!E35</f>
        <v>0</v>
      </c>
      <c r="G65" s="51">
        <f>+'P2'!F35</f>
        <v>0</v>
      </c>
      <c r="H65" s="48" t="str">
        <f>+'P2'!G35</f>
        <v>Not Applicable</v>
      </c>
    </row>
    <row r="66" spans="1:8">
      <c r="A66" s="62">
        <f>Answers!C64</f>
        <v>38</v>
      </c>
      <c r="B66" s="62">
        <v>2</v>
      </c>
      <c r="C66" s="62" t="str">
        <f>Answers!D64</f>
        <v>2.3</v>
      </c>
      <c r="D66" s="63" t="str">
        <f>Answers!F64</f>
        <v>Do I have an occupational health and safety procedure in accordance with legal regulations?</v>
      </c>
      <c r="E66" s="64" t="str">
        <f>+Answers!E64</f>
        <v>CC</v>
      </c>
      <c r="F66" s="64">
        <f>+'P2'!E36</f>
        <v>0</v>
      </c>
      <c r="G66" s="51">
        <f>+'P2'!F36</f>
        <v>0</v>
      </c>
      <c r="H66" s="48" t="str">
        <f>+'P2'!G36</f>
        <v>Not Applicable</v>
      </c>
    </row>
    <row r="67" spans="1:8">
      <c r="A67" s="62">
        <f>Answers!C65</f>
        <v>39</v>
      </c>
      <c r="B67" s="62">
        <v>2</v>
      </c>
      <c r="C67" s="49" t="str">
        <f>Answers!D65</f>
        <v>2.3</v>
      </c>
      <c r="D67" s="63" t="str">
        <f>Answers!F65</f>
        <v xml:space="preserve">Does everyone who works for me know and follow safe work practices? </v>
      </c>
      <c r="E67" s="64" t="str">
        <f>+Answers!E65</f>
        <v>CC</v>
      </c>
      <c r="F67" s="73" t="str">
        <f>+'P2'!E37</f>
        <v>LRC</v>
      </c>
      <c r="G67" s="51">
        <f>+'P2'!F37</f>
        <v>0</v>
      </c>
      <c r="H67" s="48" t="str">
        <f>+'P2'!G37</f>
        <v>Not Applicable</v>
      </c>
    </row>
    <row r="68" spans="1:8">
      <c r="A68" s="62">
        <f>Answers!C66</f>
        <v>39</v>
      </c>
      <c r="B68" s="62">
        <v>2</v>
      </c>
      <c r="C68" s="49" t="str">
        <f>Answers!D66</f>
        <v>2.3</v>
      </c>
      <c r="D68" s="63" t="str">
        <f>Answers!F66</f>
        <v xml:space="preserve">Does everyone who works for me know and follow safe work practices? </v>
      </c>
      <c r="E68" s="64" t="str">
        <f>+Answers!E66</f>
        <v>CC</v>
      </c>
      <c r="F68" s="73" t="str">
        <f>+'P2'!E38</f>
        <v>LRC</v>
      </c>
      <c r="G68" s="51">
        <f>+'P2'!F38</f>
        <v>0</v>
      </c>
      <c r="H68" s="48" t="str">
        <f>+'P2'!G38</f>
        <v>Not Applicable</v>
      </c>
    </row>
    <row r="69" spans="1:8">
      <c r="A69" s="62">
        <f>Answers!C67</f>
        <v>39</v>
      </c>
      <c r="B69" s="62">
        <v>2</v>
      </c>
      <c r="C69" s="49" t="str">
        <f>Answers!D67</f>
        <v>2.3</v>
      </c>
      <c r="D69" s="63" t="str">
        <f>Answers!F67</f>
        <v xml:space="preserve">Does everyone who works for me know and follow safe work practices? </v>
      </c>
      <c r="E69" s="64" t="str">
        <f>+Answers!E67</f>
        <v>CC</v>
      </c>
      <c r="F69" s="73" t="str">
        <f>+'P2'!E39</f>
        <v>LRC</v>
      </c>
      <c r="G69" s="51">
        <f>+'P2'!F39</f>
        <v>0</v>
      </c>
      <c r="H69" s="48" t="str">
        <f>+'P2'!G39</f>
        <v>Not Applicable</v>
      </c>
    </row>
    <row r="70" spans="1:8">
      <c r="A70" s="62">
        <f>Answers!C68</f>
        <v>40</v>
      </c>
      <c r="B70" s="62">
        <v>2</v>
      </c>
      <c r="C70" s="49" t="str">
        <f>Answers!D68</f>
        <v>2.3</v>
      </c>
      <c r="D70" s="63" t="str">
        <f>Answers!F68</f>
        <v>Does everyone who works for me have the right safety equipment for what they do?</v>
      </c>
      <c r="E70" s="64" t="str">
        <f>+Answers!E68</f>
        <v>CC</v>
      </c>
      <c r="F70" s="73" t="str">
        <f>+'P2'!E40</f>
        <v>LRC</v>
      </c>
      <c r="G70" s="51">
        <f>+'P2'!F40</f>
        <v>0</v>
      </c>
      <c r="H70" s="48" t="str">
        <f>+'P2'!G40</f>
        <v>Not Applicable</v>
      </c>
    </row>
    <row r="71" spans="1:8">
      <c r="A71" s="62">
        <f>Answers!C69</f>
        <v>40</v>
      </c>
      <c r="B71" s="62">
        <v>2</v>
      </c>
      <c r="C71" s="49" t="str">
        <f>Answers!D69</f>
        <v>2.3</v>
      </c>
      <c r="D71" s="63" t="str">
        <f>Answers!F69</f>
        <v>Does everyone who works for me have the right safety equipment for what they do?</v>
      </c>
      <c r="E71" s="64" t="str">
        <f>+Answers!E69</f>
        <v>CC</v>
      </c>
      <c r="F71" s="73" t="str">
        <f>+'P2'!E41</f>
        <v>LRC</v>
      </c>
      <c r="G71" s="51">
        <f>+'P2'!F41</f>
        <v>0</v>
      </c>
      <c r="H71" s="48" t="str">
        <f>+'P2'!G41</f>
        <v>Not Applicable</v>
      </c>
    </row>
    <row r="72" spans="1:8">
      <c r="A72" s="62">
        <f>Answers!C70</f>
        <v>41</v>
      </c>
      <c r="B72" s="62">
        <v>2</v>
      </c>
      <c r="C72" s="49" t="str">
        <f>Answers!D70</f>
        <v>2.3</v>
      </c>
      <c r="D72" s="63" t="str">
        <f>Answers!F70</f>
        <v>Do I require people who work for me to use safety equipment?</v>
      </c>
      <c r="E72" s="64" t="str">
        <f>+Answers!E70</f>
        <v>CC</v>
      </c>
      <c r="F72" s="73" t="str">
        <f>+'P2'!E42</f>
        <v>LRC</v>
      </c>
      <c r="G72" s="51">
        <f>+'P2'!F42</f>
        <v>0</v>
      </c>
      <c r="H72" s="48" t="str">
        <f>+'P2'!G42</f>
        <v>Not Applicable</v>
      </c>
    </row>
    <row r="73" spans="1:8">
      <c r="A73" s="62">
        <f>Answers!C71</f>
        <v>42</v>
      </c>
      <c r="B73" s="62">
        <v>2</v>
      </c>
      <c r="C73" s="49" t="str">
        <f>Answers!D71</f>
        <v>2.3</v>
      </c>
      <c r="D73" s="63" t="str">
        <f>Answers!F71</f>
        <v>Do I keep records of accidents?</v>
      </c>
      <c r="E73" s="64" t="str">
        <f>+Answers!E71</f>
        <v>CC</v>
      </c>
      <c r="F73" s="73" t="str">
        <f>+'P2'!E43</f>
        <v>LRC</v>
      </c>
      <c r="G73" s="51">
        <f>+'P2'!F43</f>
        <v>0</v>
      </c>
      <c r="H73" s="48" t="str">
        <f>+'P2'!G43</f>
        <v>Not Applicable</v>
      </c>
    </row>
    <row r="74" spans="1:8">
      <c r="A74" s="62">
        <f>Answers!C72</f>
        <v>43</v>
      </c>
      <c r="B74" s="62">
        <v>2</v>
      </c>
      <c r="C74" s="49" t="str">
        <f>Answers!D72</f>
        <v>2.3</v>
      </c>
      <c r="D74" s="63" t="str">
        <f>Answers!F72</f>
        <v>Do I change practices when an accident occurs or if a near miss happens?</v>
      </c>
      <c r="E74" s="64" t="str">
        <f>+Answers!E72</f>
        <v>CC</v>
      </c>
      <c r="F74" s="73" t="str">
        <f>+'P2'!E44</f>
        <v>LRC</v>
      </c>
      <c r="G74" s="51">
        <f>+'P2'!F44</f>
        <v>0</v>
      </c>
      <c r="H74" s="48" t="str">
        <f>+'P2'!G44</f>
        <v>Not Applicable</v>
      </c>
    </row>
    <row r="75" spans="1:8">
      <c r="A75" s="62">
        <f>Answers!C73</f>
        <v>44</v>
      </c>
      <c r="B75" s="62">
        <v>2</v>
      </c>
      <c r="C75" s="49" t="str">
        <f>Answers!D73</f>
        <v>2.4</v>
      </c>
      <c r="D75" s="63" t="str">
        <f>Answers!F73</f>
        <v>Do I pay workers at least the legally established minimum wage?</v>
      </c>
      <c r="E75" s="64" t="str">
        <f>+Answers!E73</f>
        <v>CC</v>
      </c>
      <c r="F75" s="73">
        <f>+'P2'!E45</f>
        <v>0</v>
      </c>
      <c r="G75" s="51">
        <f>+'P2'!F45</f>
        <v>0</v>
      </c>
      <c r="H75" s="48" t="str">
        <f>+'P2'!G45</f>
        <v>Not Applicable</v>
      </c>
    </row>
    <row r="76" spans="1:8">
      <c r="A76" s="62">
        <f>Answers!C74</f>
        <v>44</v>
      </c>
      <c r="B76" s="62">
        <v>2</v>
      </c>
      <c r="C76" s="49" t="str">
        <f>Answers!D74</f>
        <v>2.4</v>
      </c>
      <c r="D76" s="63" t="str">
        <f>Answers!F74</f>
        <v>Do I pay workers at least the legally established minimum wage?</v>
      </c>
      <c r="E76" s="64" t="str">
        <f>+Answers!E74</f>
        <v>CC</v>
      </c>
      <c r="F76" s="73">
        <f>+'P2'!E46</f>
        <v>0</v>
      </c>
      <c r="G76" s="51">
        <f>+'P2'!F46</f>
        <v>0</v>
      </c>
      <c r="H76" s="48" t="str">
        <f>+'P2'!G46</f>
        <v>Not Applicable</v>
      </c>
    </row>
    <row r="77" spans="1:8">
      <c r="A77" s="62">
        <f>Answers!C75</f>
        <v>44</v>
      </c>
      <c r="B77" s="62">
        <v>2</v>
      </c>
      <c r="C77" s="49" t="str">
        <f>Answers!D75</f>
        <v>2.4</v>
      </c>
      <c r="D77" s="63" t="str">
        <f>Answers!F75</f>
        <v>Do I pay workers at least the legally established minimum wage?</v>
      </c>
      <c r="E77" s="64" t="str">
        <f>+Answers!E75</f>
        <v>CC</v>
      </c>
      <c r="F77" s="73">
        <f>+'P2'!E47</f>
        <v>0</v>
      </c>
      <c r="G77" s="51">
        <f>+'P2'!F47</f>
        <v>0</v>
      </c>
      <c r="H77" s="48" t="str">
        <f>+'P2'!G47</f>
        <v>Not Applicable</v>
      </c>
    </row>
    <row r="78" spans="1:8">
      <c r="A78" s="62">
        <f>Answers!C76</f>
        <v>45</v>
      </c>
      <c r="B78" s="62">
        <v>2</v>
      </c>
      <c r="C78" s="49" t="str">
        <f>Answers!D76</f>
        <v>2.4</v>
      </c>
      <c r="D78" s="63" t="str">
        <f>Answers!F76</f>
        <v>Do I pay wages on time?</v>
      </c>
      <c r="E78" s="64" t="str">
        <f>+Answers!E76</f>
        <v>CC</v>
      </c>
      <c r="F78" s="73">
        <f>+'P2'!E48</f>
        <v>0</v>
      </c>
      <c r="G78" s="51">
        <f>+'P2'!F48</f>
        <v>0</v>
      </c>
      <c r="H78" s="48" t="str">
        <f>+'P2'!G48</f>
        <v>Not Applicable</v>
      </c>
    </row>
    <row r="79" spans="1:8">
      <c r="A79" s="62">
        <f>Answers!C77</f>
        <v>46</v>
      </c>
      <c r="B79" s="62">
        <v>2</v>
      </c>
      <c r="C79" s="49" t="str">
        <f>Answers!D77</f>
        <v>2.5</v>
      </c>
      <c r="D79" s="63" t="str">
        <f>Answers!F77</f>
        <v>Are all people working for me trained and supervised to improve their skills, work safely, and comply with the Management Plan?</v>
      </c>
      <c r="E79" s="64" t="str">
        <f>+Answers!E77</f>
        <v>CIC</v>
      </c>
      <c r="F79" s="73">
        <f>+'P2'!E49</f>
        <v>0</v>
      </c>
      <c r="G79" s="51">
        <f>+'P2'!F49</f>
        <v>0</v>
      </c>
      <c r="H79" s="48" t="str">
        <f>+'P2'!G49</f>
        <v>Not Applicable</v>
      </c>
    </row>
    <row r="80" spans="1:8">
      <c r="A80" s="62">
        <f>Answers!C78</f>
        <v>47</v>
      </c>
      <c r="B80" s="62">
        <v>2</v>
      </c>
      <c r="C80" s="49" t="str">
        <f>Answers!D78</f>
        <v>2.5</v>
      </c>
      <c r="D80" s="63" t="str">
        <f>Answers!F78</f>
        <v>Do I keep records of training provided?</v>
      </c>
      <c r="E80" s="64" t="str">
        <f>+Answers!E78</f>
        <v>CIC</v>
      </c>
      <c r="F80" s="73">
        <f>+'P2'!E50</f>
        <v>0</v>
      </c>
      <c r="G80" s="51">
        <f>+'P2'!F50</f>
        <v>0</v>
      </c>
      <c r="H80" s="48" t="str">
        <f>+'P2'!G50</f>
        <v>Not Applicable</v>
      </c>
    </row>
    <row r="81" spans="1:8">
      <c r="A81" s="62">
        <f>Answers!C79</f>
        <v>48</v>
      </c>
      <c r="B81" s="62">
        <v>2</v>
      </c>
      <c r="C81" s="49" t="str">
        <f>Answers!D79</f>
        <v>2.6</v>
      </c>
      <c r="D81" s="63" t="str">
        <f>Answers!F79</f>
        <v>Do I have a procedure to help me address disputes that may arise with workers?</v>
      </c>
      <c r="E81" s="64" t="str">
        <f>+Answers!E79</f>
        <v>CC</v>
      </c>
      <c r="F81" s="73">
        <f>+'P2'!E51</f>
        <v>0</v>
      </c>
      <c r="G81" s="51">
        <f>+'P2'!F51</f>
        <v>0</v>
      </c>
      <c r="H81" s="48" t="str">
        <f>+'P2'!G51</f>
        <v>Not Applicable</v>
      </c>
    </row>
    <row r="82" spans="1:8">
      <c r="A82" s="62">
        <f>Answers!C80</f>
        <v>48</v>
      </c>
      <c r="B82" s="62">
        <v>2</v>
      </c>
      <c r="C82" s="49" t="str">
        <f>Answers!D80</f>
        <v>2.6</v>
      </c>
      <c r="D82" s="63" t="str">
        <f>Answers!F80</f>
        <v>Do I have a procedure to help me address disputes that may arise with workers?</v>
      </c>
      <c r="E82" s="64" t="str">
        <f>+Answers!E80</f>
        <v>CC</v>
      </c>
      <c r="F82" s="73">
        <f>+'P2'!E52</f>
        <v>0</v>
      </c>
      <c r="G82" s="51">
        <f>+'P2'!F52</f>
        <v>0</v>
      </c>
      <c r="H82" s="48" t="str">
        <f>+'P2'!G52</f>
        <v>Not Applicable</v>
      </c>
    </row>
    <row r="83" spans="1:8">
      <c r="A83" s="62">
        <f>Answers!C81</f>
        <v>49</v>
      </c>
      <c r="B83" s="62">
        <v>2</v>
      </c>
      <c r="C83" s="62" t="str">
        <f>Answers!D81</f>
        <v>2.6</v>
      </c>
      <c r="D83" s="63" t="str">
        <f>Answers!F81</f>
        <v>Do I involve workers in a culturally appropriate manner in the development of the procedure?</v>
      </c>
      <c r="E83" s="64" t="str">
        <f>+Answers!E81</f>
        <v>CC</v>
      </c>
      <c r="F83" s="73">
        <f>+'P2'!E53</f>
        <v>0</v>
      </c>
      <c r="G83" s="51">
        <f>+'P2'!F53</f>
        <v>0</v>
      </c>
      <c r="H83" s="48" t="str">
        <f>+'P2'!G53</f>
        <v>Not Applicable</v>
      </c>
    </row>
    <row r="84" spans="1:8">
      <c r="A84" s="62">
        <f>Answers!C82</f>
        <v>50</v>
      </c>
      <c r="B84" s="62">
        <v>2</v>
      </c>
      <c r="C84" s="49" t="str">
        <f>Answers!D82</f>
        <v>2.6</v>
      </c>
      <c r="D84" s="63" t="str">
        <f>Answers!F82</f>
        <v>Have I followed the procedure for addressing disputes if a conflict has arisen?</v>
      </c>
      <c r="E84" s="64" t="str">
        <f>+Answers!E82</f>
        <v>CC</v>
      </c>
      <c r="F84" s="73">
        <f>+'P2'!E54</f>
        <v>0</v>
      </c>
      <c r="G84" s="51">
        <f>+'P2'!F54</f>
        <v>0</v>
      </c>
      <c r="H84" s="48" t="str">
        <f>+'P2'!G54</f>
        <v>Not Applicable</v>
      </c>
    </row>
    <row r="85" spans="1:8">
      <c r="A85" s="62">
        <f>Answers!C83</f>
        <v>50</v>
      </c>
      <c r="B85" s="62">
        <v>2</v>
      </c>
      <c r="C85" s="49" t="str">
        <f>Answers!D83</f>
        <v>2.6</v>
      </c>
      <c r="D85" s="63" t="str">
        <f>Answers!F83</f>
        <v>Have I followed the procedure for addressing disputes if a conflict has arisen?</v>
      </c>
      <c r="E85" s="64" t="str">
        <f>+Answers!E83</f>
        <v>CC</v>
      </c>
      <c r="F85" s="73">
        <f>+'P2'!E55</f>
        <v>0</v>
      </c>
      <c r="G85" s="51">
        <f>+'P2'!F55</f>
        <v>0</v>
      </c>
      <c r="H85" s="48" t="str">
        <f>+'P2'!G55</f>
        <v>Not Applicable</v>
      </c>
    </row>
    <row r="86" spans="1:8">
      <c r="A86" s="62">
        <f>Answers!C84</f>
        <v>51</v>
      </c>
      <c r="B86" s="62">
        <v>2</v>
      </c>
      <c r="C86" s="49" t="str">
        <f>Answers!D84</f>
        <v>2.6</v>
      </c>
      <c r="D86" s="63" t="str">
        <f>Answers!F84</f>
        <v>Have I kept a record of disputes with my workers?</v>
      </c>
      <c r="E86" s="64" t="str">
        <f>+Answers!E84</f>
        <v>CC</v>
      </c>
      <c r="F86" s="73">
        <f>+'P2'!E56</f>
        <v>0</v>
      </c>
      <c r="G86" s="51">
        <f>+'P2'!F56</f>
        <v>0</v>
      </c>
      <c r="H86" s="48" t="str">
        <f>+'P2'!G56</f>
        <v>Not Applicable</v>
      </c>
    </row>
    <row r="87" spans="1:8">
      <c r="A87" s="62">
        <f>Answers!C85</f>
        <v>52</v>
      </c>
      <c r="B87" s="62">
        <v>2</v>
      </c>
      <c r="C87" s="49" t="str">
        <f>Answers!D85</f>
        <v>2.6</v>
      </c>
      <c r="D87" s="63" t="str">
        <f>Answers!F85</f>
        <v xml:space="preserve">Have I given fair compensation to workers for loss or damage to their property in connection with the work they perform for me? </v>
      </c>
      <c r="E87" s="64" t="str">
        <f>+Answers!E85</f>
        <v>CC</v>
      </c>
      <c r="F87" s="73">
        <f>+'P2'!E57</f>
        <v>0</v>
      </c>
      <c r="G87" s="51">
        <f>+'P2'!F57</f>
        <v>0</v>
      </c>
      <c r="H87" s="48" t="str">
        <f>+'P2'!G57</f>
        <v>Not Applicable</v>
      </c>
    </row>
    <row r="88" spans="1:8">
      <c r="A88" s="62">
        <f>Answers!C86</f>
        <v>52</v>
      </c>
      <c r="B88" s="62">
        <v>2</v>
      </c>
      <c r="C88" s="49" t="str">
        <f>Answers!D86</f>
        <v>2.6</v>
      </c>
      <c r="D88" s="63" t="str">
        <f>Answers!F86</f>
        <v xml:space="preserve">Have I given fair compensation to workers for loss or damage to their property in connection with the work they perform for me? </v>
      </c>
      <c r="E88" s="64" t="str">
        <f>+Answers!E86</f>
        <v>CC</v>
      </c>
      <c r="F88" s="73">
        <f>+'P2'!E58</f>
        <v>0</v>
      </c>
      <c r="G88" s="51">
        <f>+'P2'!F58</f>
        <v>0</v>
      </c>
      <c r="H88" s="48" t="str">
        <f>+'P2'!G58</f>
        <v>Not Applicable</v>
      </c>
    </row>
    <row r="89" spans="1:8" ht="30">
      <c r="A89" s="62">
        <f>Answers!C87</f>
        <v>53</v>
      </c>
      <c r="B89" s="62">
        <v>2</v>
      </c>
      <c r="C89" s="49" t="str">
        <f>Answers!D87</f>
        <v>2.6</v>
      </c>
      <c r="D89" s="63" t="str">
        <f>Answers!F87</f>
        <v>In the event of an accident or occupational illness, have I provided monetary and health care to the affected workers as required by law?</v>
      </c>
      <c r="E89" s="64" t="str">
        <f>+Answers!E87</f>
        <v>CC</v>
      </c>
      <c r="F89" s="73">
        <f>+'P2'!E59</f>
        <v>0</v>
      </c>
      <c r="G89" s="51">
        <f>+'P2'!F59</f>
        <v>0</v>
      </c>
      <c r="H89" s="48" t="str">
        <f>+'P2'!G59</f>
        <v>Not Applicable</v>
      </c>
    </row>
    <row r="90" spans="1:8">
      <c r="A90" s="62">
        <f>Answers!C88</f>
        <v>54</v>
      </c>
      <c r="B90" s="62">
        <v>3</v>
      </c>
      <c r="C90" s="49" t="str">
        <f>Answers!D88</f>
        <v>3.1</v>
      </c>
      <c r="D90" s="63" t="str">
        <f>Answers!F88</f>
        <v>Do I have an identification of Indigenous Peoples in or around my Management Unit who may be affected by my activities?</v>
      </c>
      <c r="E90" s="64" t="str">
        <f>+Answers!E88</f>
        <v>CC</v>
      </c>
      <c r="F90" s="73">
        <f>+'P3'!E13</f>
        <v>0</v>
      </c>
      <c r="G90" s="51">
        <f>+'P3'!F13</f>
        <v>0</v>
      </c>
      <c r="H90" s="48" t="str">
        <f>+'P3'!G13</f>
        <v>Not Applicable</v>
      </c>
    </row>
    <row r="91" spans="1:8">
      <c r="A91" s="62">
        <f>Answers!C89</f>
        <v>55</v>
      </c>
      <c r="B91" s="62">
        <v>3</v>
      </c>
      <c r="C91" s="49" t="str">
        <f>Answers!D89</f>
        <v>3.1</v>
      </c>
      <c r="D91" s="63" t="str">
        <f>Answers!F89</f>
        <v>Does the assessment identify any Indigenous Peoples potentially affected by my activities?</v>
      </c>
      <c r="E91" s="64" t="str">
        <f>+Answers!E89</f>
        <v>CC</v>
      </c>
      <c r="F91" s="73">
        <f>+'P3'!E14</f>
        <v>0</v>
      </c>
      <c r="G91" s="51">
        <f>+'P3'!F14</f>
        <v>0</v>
      </c>
      <c r="H91" s="48" t="str">
        <f>+'P3'!G14</f>
        <v>Not Applicable</v>
      </c>
    </row>
    <row r="92" spans="1:8">
      <c r="A92" s="62">
        <f>Answers!C90</f>
        <v>56</v>
      </c>
      <c r="B92" s="62">
        <v>3</v>
      </c>
      <c r="C92" s="49" t="str">
        <f>Answers!D90</f>
        <v>3.1</v>
      </c>
      <c r="D92" s="63" t="str">
        <f>Answers!F90</f>
        <v>Have I documented and mapped applicable rights (customary and otherwise) and obligations of Indigenous Peoples?</v>
      </c>
      <c r="E92" s="64" t="str">
        <f>+Answers!E90</f>
        <v>CC</v>
      </c>
      <c r="F92" s="73">
        <f>+'P3'!E15</f>
        <v>0</v>
      </c>
      <c r="G92" s="51">
        <f>+'P3'!F15</f>
        <v>0</v>
      </c>
      <c r="H92" s="48" t="str">
        <f>+'P3'!G15</f>
        <v>Not Applicable</v>
      </c>
    </row>
    <row r="93" spans="1:8">
      <c r="A93" s="62">
        <f>Answers!C91</f>
        <v>57</v>
      </c>
      <c r="B93" s="62">
        <v>3</v>
      </c>
      <c r="C93" s="62" t="str">
        <f>Answers!D91</f>
        <v>3.1</v>
      </c>
      <c r="D93" s="63" t="str">
        <f>Answers!F91</f>
        <v>Do I involve Indigenous Peoples in a culturally appropriate manner to document and map their applicable rights and obligations?</v>
      </c>
      <c r="E93" s="64" t="str">
        <f>+Answers!E91</f>
        <v>CC</v>
      </c>
      <c r="F93" s="73">
        <f>+'P3'!E16</f>
        <v>0</v>
      </c>
      <c r="G93" s="51">
        <f>+'P3'!F16</f>
        <v>0</v>
      </c>
      <c r="H93" s="48" t="str">
        <f>+'P3'!G16</f>
        <v>Not Applicable</v>
      </c>
    </row>
    <row r="94" spans="1:8" ht="30">
      <c r="A94" s="62">
        <f>Answers!C92</f>
        <v>58</v>
      </c>
      <c r="B94" s="62">
        <v>3</v>
      </c>
      <c r="C94" s="49" t="str">
        <f>Answers!D92</f>
        <v>3.2</v>
      </c>
      <c r="D94" s="63" t="str">
        <f>Answers!F92</f>
        <v>Have I informed Indigenous Peoples when, where and how they can comment and request modification of management activities to the extent necessary to protect their rights, resources, lands and territories?</v>
      </c>
      <c r="E94" s="64" t="str">
        <f>+Answers!E92</f>
        <v>CC</v>
      </c>
      <c r="F94" s="73">
        <f>+'P3'!E17</f>
        <v>0</v>
      </c>
      <c r="G94" s="51">
        <f>+'P3'!F17</f>
        <v>0</v>
      </c>
      <c r="H94" s="48" t="str">
        <f>+'P3'!G17</f>
        <v>Not Applicable</v>
      </c>
    </row>
    <row r="95" spans="1:8">
      <c r="A95" s="62">
        <f>Answers!C93</f>
        <v>59</v>
      </c>
      <c r="B95" s="62">
        <v>3</v>
      </c>
      <c r="C95" s="49" t="str">
        <f>Answers!D93</f>
        <v>3.2</v>
      </c>
      <c r="D95" s="63" t="str">
        <f>Answers!F93</f>
        <v>Do I have mechanisms in place to ensure that I do not violate the rights of Indigenous Peoples?</v>
      </c>
      <c r="E95" s="64" t="str">
        <f>+Answers!E93</f>
        <v>CC</v>
      </c>
      <c r="F95" s="73">
        <f>+'P3'!E18</f>
        <v>0</v>
      </c>
      <c r="G95" s="51">
        <f>+'P3'!F18</f>
        <v>0</v>
      </c>
      <c r="H95" s="48" t="str">
        <f>+'P3'!G18</f>
        <v>Not Applicable</v>
      </c>
    </row>
    <row r="96" spans="1:8">
      <c r="A96" s="62">
        <f>Answers!C94</f>
        <v>60</v>
      </c>
      <c r="B96" s="62">
        <v>3</v>
      </c>
      <c r="C96" s="49" t="str">
        <f>Answers!D94</f>
        <v>3.2</v>
      </c>
      <c r="D96" s="63" t="str">
        <f>Answers!F94</f>
        <v>If I have violated the rights of Indigenous Peoples, have I corrected the situation?</v>
      </c>
      <c r="E96" s="64" t="str">
        <f>+Answers!E94</f>
        <v>CC</v>
      </c>
      <c r="F96" s="73">
        <f>+'P3'!E19</f>
        <v>0</v>
      </c>
      <c r="G96" s="51">
        <f>+'P3'!F19</f>
        <v>0</v>
      </c>
      <c r="H96" s="48" t="str">
        <f>+'P3'!G19</f>
        <v>Not Applicable</v>
      </c>
    </row>
    <row r="97" spans="1:8">
      <c r="A97" s="62">
        <f>Answers!C95</f>
        <v>60</v>
      </c>
      <c r="B97" s="62">
        <v>3</v>
      </c>
      <c r="C97" s="49" t="str">
        <f>Answers!D95</f>
        <v>3.2</v>
      </c>
      <c r="D97" s="63" t="str">
        <f>Answers!F95</f>
        <v>In case I have violated the rights of Indigenous Peoples, have I corrected the situation?</v>
      </c>
      <c r="E97" s="64" t="str">
        <f>+Answers!E95</f>
        <v>CC</v>
      </c>
      <c r="F97" s="73">
        <f>+'P3'!E20</f>
        <v>0</v>
      </c>
      <c r="G97" s="51">
        <f>+'P3'!F20</f>
        <v>0</v>
      </c>
      <c r="H97" s="48" t="str">
        <f>+'P3'!G20</f>
        <v>Not Applicable</v>
      </c>
    </row>
    <row r="98" spans="1:8" ht="30">
      <c r="A98" s="62">
        <f>Answers!C96</f>
        <v>61</v>
      </c>
      <c r="B98" s="62">
        <v>3</v>
      </c>
      <c r="C98" s="49" t="str">
        <f>Answers!D96</f>
        <v>3.2</v>
      </c>
      <c r="D98" s="63" t="str">
        <f>Answers!F96</f>
        <v>Have I obtained free, prior and informed consent, or am I currently seeking such consent from the Indigenous Peoples potentially affected by my activities?</v>
      </c>
      <c r="E98" s="64" t="str">
        <f>+Answers!E96</f>
        <v>CC</v>
      </c>
      <c r="F98" s="73">
        <f>+'P3'!E21</f>
        <v>0</v>
      </c>
      <c r="G98" s="51">
        <f>+'P3'!F21</f>
        <v>0</v>
      </c>
      <c r="H98" s="48" t="str">
        <f>+'P3'!G21</f>
        <v>Not Applicable</v>
      </c>
    </row>
    <row r="99" spans="1:8">
      <c r="A99" s="62">
        <f>Answers!C97</f>
        <v>62</v>
      </c>
      <c r="B99" s="62">
        <v>3</v>
      </c>
      <c r="C99" s="49" t="str">
        <f>Answers!D97</f>
        <v>3.2</v>
      </c>
      <c r="D99" s="63" t="str">
        <f>Answers!F97</f>
        <v xml:space="preserve">If there is still no agreement, is there a free, prior and informed consent process with which the Indigenous Peoples are satisfied? </v>
      </c>
      <c r="E99" s="64" t="str">
        <f>+Answers!E97</f>
        <v>CC</v>
      </c>
      <c r="F99" s="73">
        <f>+'P3'!E22</f>
        <v>0</v>
      </c>
      <c r="G99" s="51">
        <f>+'P3'!F22</f>
        <v>0</v>
      </c>
      <c r="H99" s="48" t="str">
        <f>+'P3'!G22</f>
        <v>Not Applicable</v>
      </c>
    </row>
    <row r="100" spans="1:8">
      <c r="A100" s="62">
        <f>Answers!C98</f>
        <v>63</v>
      </c>
      <c r="B100" s="62">
        <v>3</v>
      </c>
      <c r="C100" s="49" t="str">
        <f>Answers!D98</f>
        <v>3.3</v>
      </c>
      <c r="D100" s="63" t="str">
        <f>Answers!F98</f>
        <v>Do I manage a forest for which I have received delegated control from an Indigenous People?</v>
      </c>
      <c r="E100" s="64" t="str">
        <f>+Answers!E98</f>
        <v>CC</v>
      </c>
      <c r="F100" s="73">
        <f>+'P3'!E23</f>
        <v>0</v>
      </c>
      <c r="G100" s="51">
        <f>+'P3'!F23</f>
        <v>0</v>
      </c>
      <c r="H100" s="48" t="str">
        <f>+'P3'!G23</f>
        <v>Not Applicable</v>
      </c>
    </row>
    <row r="101" spans="1:8" ht="30">
      <c r="A101" s="62">
        <f>Answers!C99</f>
        <v>64</v>
      </c>
      <c r="B101" s="62">
        <v>3</v>
      </c>
      <c r="C101" s="49" t="str">
        <f>Answers!D99</f>
        <v>3.4</v>
      </c>
      <c r="D101" s="63" t="str">
        <f>Answers!F99</f>
        <v>Do I understand and respect the United Nations Declaration on the Rights of Indigenous Peoples (UNDRIP) and the International Labour Organization (ILO) Convention 169 in relation to the rights, customs and culture of Indigenous Peoples?</v>
      </c>
      <c r="E101" s="64" t="str">
        <f>+Answers!E99</f>
        <v>CC</v>
      </c>
      <c r="F101" s="73">
        <f>+'P3'!E24</f>
        <v>0</v>
      </c>
      <c r="G101" s="51">
        <f>+'P3'!F24</f>
        <v>0</v>
      </c>
      <c r="H101" s="48" t="str">
        <f>+'P3'!G24</f>
        <v>Not Applicable</v>
      </c>
    </row>
    <row r="102" spans="1:8" ht="30">
      <c r="A102" s="62">
        <f>Answers!C100</f>
        <v>64</v>
      </c>
      <c r="B102" s="62">
        <v>3</v>
      </c>
      <c r="C102" s="49" t="str">
        <f>Answers!D100</f>
        <v>3.4</v>
      </c>
      <c r="D102" s="63" t="str">
        <f>Answers!F100</f>
        <v>Do I understand and respect the United Nations Declaration on the Rights of Indigenous Peoples (UNDRIP) and the International Labour Organization (ILO) Convention 169 in relation to the rights, customs and culture of Indigenous Peoples?</v>
      </c>
      <c r="E102" s="64" t="str">
        <f>+Answers!E100</f>
        <v>CC</v>
      </c>
      <c r="F102" s="73">
        <f>+'P3'!E25</f>
        <v>0</v>
      </c>
      <c r="G102" s="51">
        <f>+'P3'!F25</f>
        <v>0</v>
      </c>
      <c r="H102" s="48" t="str">
        <f>+'P3'!G25</f>
        <v>Not Applicable</v>
      </c>
    </row>
    <row r="103" spans="1:8" ht="30">
      <c r="A103" s="62">
        <f>Answers!C101</f>
        <v>65</v>
      </c>
      <c r="B103" s="62">
        <v>3</v>
      </c>
      <c r="C103" s="49" t="str">
        <f>Answers!D101</f>
        <v>3.5</v>
      </c>
      <c r="D103" s="63" t="str">
        <f>Answers!F101</f>
        <v>With culturally appropriate involvement of Indigenous Peoples, have I identified sites of special importance to them over which they have rights?</v>
      </c>
      <c r="E103" s="64" t="str">
        <f>+Answers!E101</f>
        <v>CIC</v>
      </c>
      <c r="F103" s="73">
        <f>+'P3'!E26</f>
        <v>0</v>
      </c>
      <c r="G103" s="51">
        <f>+'P3'!F26</f>
        <v>0</v>
      </c>
      <c r="H103" s="48" t="str">
        <f>+'P3'!G26</f>
        <v>Not Applicable</v>
      </c>
    </row>
    <row r="104" spans="1:8" ht="30">
      <c r="A104" s="62">
        <f>Answers!C102</f>
        <v>65</v>
      </c>
      <c r="B104" s="62">
        <v>3</v>
      </c>
      <c r="C104" s="49" t="str">
        <f>Answers!D102</f>
        <v>3.5</v>
      </c>
      <c r="D104" s="63" t="str">
        <f>Answers!F102</f>
        <v>With culturally appropriate involvement of Indigenous Peoples, have I identified sites of special importance to Indigenous Peoples over which they have rights?</v>
      </c>
      <c r="E104" s="64" t="str">
        <f>+Answers!E102</f>
        <v>CIC</v>
      </c>
      <c r="F104" s="73">
        <f>+'P3'!E27</f>
        <v>0</v>
      </c>
      <c r="G104" s="51">
        <f>+'P3'!F27</f>
        <v>0</v>
      </c>
      <c r="H104" s="48" t="str">
        <f>+'P3'!G27</f>
        <v>Not Applicable</v>
      </c>
    </row>
    <row r="105" spans="1:8" ht="30">
      <c r="A105" s="62">
        <f>Answers!C103</f>
        <v>66</v>
      </c>
      <c r="B105" s="62">
        <v>3</v>
      </c>
      <c r="C105" s="49" t="str">
        <f>Answers!D103</f>
        <v>3.5</v>
      </c>
      <c r="D105" s="63" t="str">
        <f>Answers!F103</f>
        <v>With culturally appropriate involvement of Indigenous Peoples, have I designed and implemented protection measures for the sites previously identified?</v>
      </c>
      <c r="E105" s="64" t="str">
        <f>+Answers!E103</f>
        <v>CIC</v>
      </c>
      <c r="F105" s="73">
        <f>+'P3'!E28</f>
        <v>0</v>
      </c>
      <c r="G105" s="51">
        <f>+'P3'!F28</f>
        <v>0</v>
      </c>
      <c r="H105" s="48" t="str">
        <f>+'P3'!G28</f>
        <v>Not Applicable</v>
      </c>
    </row>
    <row r="106" spans="1:8" ht="30">
      <c r="A106" s="62">
        <f>Answers!C104</f>
        <v>66</v>
      </c>
      <c r="B106" s="62">
        <v>3</v>
      </c>
      <c r="C106" s="49" t="str">
        <f>Answers!D104</f>
        <v>3.5</v>
      </c>
      <c r="D106" s="63" t="str">
        <f>Answers!F104</f>
        <v>With culturally appropriate involvement of Indigenous Peoples, have I designed and implemented protection measures for the sites previously identified?</v>
      </c>
      <c r="E106" s="64" t="str">
        <f>+Answers!E104</f>
        <v>CIC</v>
      </c>
      <c r="F106" s="73">
        <f>+'P3'!E29</f>
        <v>0</v>
      </c>
      <c r="G106" s="51">
        <f>+'P3'!F29</f>
        <v>0</v>
      </c>
      <c r="H106" s="48" t="str">
        <f>+'P3'!G29</f>
        <v>Not Applicable</v>
      </c>
    </row>
    <row r="107" spans="1:8" ht="30">
      <c r="A107" s="62">
        <f>Answers!C105</f>
        <v>67</v>
      </c>
      <c r="B107" s="62">
        <v>3</v>
      </c>
      <c r="C107" s="49" t="str">
        <f>Answers!D105</f>
        <v>3.5</v>
      </c>
      <c r="D107" s="63" t="str">
        <f>Answers!F105</f>
        <v>Do I withhold forest management activities, in case new sites of importance to Indigenous Peoples are discovered, until protection measures are agreed upon?</v>
      </c>
      <c r="E107" s="64" t="str">
        <f>+Answers!E105</f>
        <v>CIC</v>
      </c>
      <c r="F107" s="73">
        <f>+'P3'!E30</f>
        <v>0</v>
      </c>
      <c r="G107" s="51">
        <f>+'P3'!F30</f>
        <v>0</v>
      </c>
      <c r="H107" s="48" t="str">
        <f>+'P3'!G30</f>
        <v>Not Applicable</v>
      </c>
    </row>
    <row r="108" spans="1:8">
      <c r="A108" s="62">
        <f>Answers!C106</f>
        <v>68</v>
      </c>
      <c r="B108" s="62">
        <v>3</v>
      </c>
      <c r="C108" s="49" t="str">
        <f>Answers!D106</f>
        <v>3.6</v>
      </c>
      <c r="D108" s="63" t="str">
        <f>Answers!F106</f>
        <v>Do I use Indigenous Peoples' traditional knowledge and intellectual property only with their free, prior and informed consent?</v>
      </c>
      <c r="E108" s="64" t="str">
        <f>+Answers!E106</f>
        <v>CIC</v>
      </c>
      <c r="F108" s="73">
        <f>+'P3'!E31</f>
        <v>0</v>
      </c>
      <c r="G108" s="51">
        <f>+'P3'!F31</f>
        <v>0</v>
      </c>
      <c r="H108" s="48" t="str">
        <f>+'P3'!G31</f>
        <v>Not Applicable</v>
      </c>
    </row>
    <row r="109" spans="1:8">
      <c r="A109" s="62">
        <f>Answers!C107</f>
        <v>68</v>
      </c>
      <c r="B109" s="62">
        <v>3</v>
      </c>
      <c r="C109" s="49" t="str">
        <f>Answers!D107</f>
        <v>3.6</v>
      </c>
      <c r="D109" s="63" t="str">
        <f>Answers!F107</f>
        <v>Do I use Indigenous Peoples' traditional knowledge and intellectual property only with their free, prior and informed consent?</v>
      </c>
      <c r="E109" s="64" t="str">
        <f>+Answers!E107</f>
        <v>CIC</v>
      </c>
      <c r="F109" s="73">
        <f>+'P3'!E32</f>
        <v>0</v>
      </c>
      <c r="G109" s="51">
        <f>+'P3'!F32</f>
        <v>0</v>
      </c>
      <c r="H109" s="48" t="str">
        <f>+'P3'!G32</f>
        <v>Not Applicable</v>
      </c>
    </row>
    <row r="110" spans="1:8">
      <c r="A110" s="62">
        <f>Answers!C108</f>
        <v>69</v>
      </c>
      <c r="B110" s="62">
        <v>3</v>
      </c>
      <c r="C110" s="49" t="str">
        <f>Answers!D108</f>
        <v>3.6</v>
      </c>
      <c r="D110" s="63" t="str">
        <f>Answers!F108</f>
        <v>Do I compensate Indigenous Peoples for the use of their traditional knowledge and intellectual property?</v>
      </c>
      <c r="E110" s="64" t="str">
        <f>+Answers!E108</f>
        <v>CIC</v>
      </c>
      <c r="F110" s="73">
        <f>+'P3'!E33</f>
        <v>0</v>
      </c>
      <c r="G110" s="51">
        <f>+'P3'!F33</f>
        <v>0</v>
      </c>
      <c r="H110" s="48" t="str">
        <f>+'P3'!G33</f>
        <v>Not Applicable</v>
      </c>
    </row>
    <row r="111" spans="1:8">
      <c r="A111" s="62">
        <f>Answers!C109</f>
        <v>70</v>
      </c>
      <c r="B111" s="62">
        <v>4</v>
      </c>
      <c r="C111" s="49" t="str">
        <f>Answers!D109</f>
        <v>4.1</v>
      </c>
      <c r="D111" s="63" t="str">
        <f>Answers!F109</f>
        <v>Do I have an identification of the Local Communities in or around my Management Unit that may be affected by my activities?</v>
      </c>
      <c r="E111" s="64" t="str">
        <f>+Answers!E109</f>
        <v>CC</v>
      </c>
      <c r="F111" s="73">
        <f>+'P4'!E13</f>
        <v>0</v>
      </c>
      <c r="G111" s="51">
        <f>+'P4'!F13</f>
        <v>0</v>
      </c>
      <c r="H111" s="48" t="str">
        <f>+'P4'!G13</f>
        <v>Not Applicable</v>
      </c>
    </row>
    <row r="112" spans="1:8">
      <c r="A112" s="62">
        <f>Answers!C110</f>
        <v>71</v>
      </c>
      <c r="B112" s="62">
        <v>4</v>
      </c>
      <c r="C112" s="49" t="str">
        <f>Answers!D110</f>
        <v>4.1</v>
      </c>
      <c r="D112" s="63" t="str">
        <f>Answers!F110</f>
        <v>Does the assessment identify any Local Communities potentially affected by my activities?</v>
      </c>
      <c r="E112" s="64" t="str">
        <f>+Answers!E110</f>
        <v>CC</v>
      </c>
      <c r="F112" s="73">
        <f>+'P4'!E14</f>
        <v>0</v>
      </c>
      <c r="G112" s="51">
        <f>+'P4'!F14</f>
        <v>0</v>
      </c>
      <c r="H112" s="48" t="str">
        <f>+'P4'!G14</f>
        <v>Not Applicable</v>
      </c>
    </row>
    <row r="113" spans="1:8">
      <c r="A113" s="62">
        <f>Answers!C111</f>
        <v>72</v>
      </c>
      <c r="B113" s="62">
        <v>4</v>
      </c>
      <c r="C113" s="49" t="str">
        <f>Answers!D111</f>
        <v>4.1</v>
      </c>
      <c r="D113" s="63" t="str">
        <f>Answers!F111</f>
        <v>Have I documented and mapped the applicable rights (customary and otherwise) and obligations of Local Communities?</v>
      </c>
      <c r="E113" s="64" t="str">
        <f>+Answers!E111</f>
        <v>CC</v>
      </c>
      <c r="F113" s="73">
        <f>+'P4'!E15</f>
        <v>0</v>
      </c>
      <c r="G113" s="51">
        <f>+'P4'!F15</f>
        <v>0</v>
      </c>
      <c r="H113" s="48" t="str">
        <f>+'P4'!G15</f>
        <v>Not Applicable</v>
      </c>
    </row>
    <row r="114" spans="1:8">
      <c r="A114" s="62">
        <f>Answers!C112</f>
        <v>73</v>
      </c>
      <c r="B114" s="62">
        <v>4</v>
      </c>
      <c r="C114" s="49" t="str">
        <f>Answers!D112</f>
        <v>4.1</v>
      </c>
      <c r="D114" s="63" t="str">
        <f>Answers!F112</f>
        <v>Do I involve Local Communities in a culturally appropriate manner to document and map their applicable rights and obligations?</v>
      </c>
      <c r="E114" s="64" t="str">
        <f>+Answers!E112</f>
        <v>CC</v>
      </c>
      <c r="F114" s="73">
        <f>+'P4'!E16</f>
        <v>0</v>
      </c>
      <c r="G114" s="51">
        <f>+'P4'!F16</f>
        <v>0</v>
      </c>
      <c r="H114" s="48" t="str">
        <f>+'P4'!G16</f>
        <v>Not Applicable</v>
      </c>
    </row>
    <row r="115" spans="1:8" ht="30">
      <c r="A115" s="62">
        <f>Answers!C113</f>
        <v>74</v>
      </c>
      <c r="B115" s="62">
        <v>4</v>
      </c>
      <c r="C115" s="49" t="str">
        <f>Answers!D113</f>
        <v>4.2</v>
      </c>
      <c r="D115" s="63" t="str">
        <f>Answers!F113</f>
        <v>Have I informed Local Communities when, where and how they can comment and request modification of management activities to the extent necessary to protect their rights, resources, lands and territories?</v>
      </c>
      <c r="E115" s="64" t="str">
        <f>+Answers!E113</f>
        <v>CC</v>
      </c>
      <c r="F115" s="73">
        <f>+'P4'!E17</f>
        <v>0</v>
      </c>
      <c r="G115" s="51">
        <f>+'P4'!F17</f>
        <v>0</v>
      </c>
      <c r="H115" s="48" t="str">
        <f>+'P4'!G17</f>
        <v>Not Applicable</v>
      </c>
    </row>
    <row r="116" spans="1:8">
      <c r="A116" s="62">
        <f>Answers!C114</f>
        <v>75</v>
      </c>
      <c r="B116" s="62">
        <v>4</v>
      </c>
      <c r="C116" s="49" t="str">
        <f>Answers!D114</f>
        <v>4.2</v>
      </c>
      <c r="D116" s="63" t="str">
        <f>Answers!F114</f>
        <v>Do I have mechanisms in place to ensure that I do not violate the rights of Local Communities?</v>
      </c>
      <c r="E116" s="64" t="str">
        <f>+Answers!E114</f>
        <v>CC</v>
      </c>
      <c r="F116" s="73">
        <f>+'P4'!E18</f>
        <v>0</v>
      </c>
      <c r="G116" s="51">
        <f>+'P4'!F18</f>
        <v>0</v>
      </c>
      <c r="H116" s="48" t="str">
        <f>+'P4'!G18</f>
        <v>Not Applicable</v>
      </c>
    </row>
    <row r="117" spans="1:8" ht="30">
      <c r="A117" s="62">
        <f>Answers!C115</f>
        <v>76</v>
      </c>
      <c r="B117" s="62">
        <v>4</v>
      </c>
      <c r="C117" s="49" t="str">
        <f>Answers!D115</f>
        <v>4.2</v>
      </c>
      <c r="D117" s="63" t="str">
        <f>Answers!F115</f>
        <v>If my forest management activities violate the rights of Local Communities, do I stop the management activities and correct the situation?</v>
      </c>
      <c r="E117" s="64" t="str">
        <f>+Answers!E115</f>
        <v>CC</v>
      </c>
      <c r="F117" s="73">
        <f>+'P4'!E19</f>
        <v>0</v>
      </c>
      <c r="G117" s="51">
        <f>+'P4'!F19</f>
        <v>0</v>
      </c>
      <c r="H117" s="48" t="str">
        <f>+'P4'!G19</f>
        <v>Not Applicable</v>
      </c>
    </row>
    <row r="118" spans="1:8" ht="30">
      <c r="A118" s="62">
        <f>Answers!C116</f>
        <v>77</v>
      </c>
      <c r="B118" s="62">
        <v>4</v>
      </c>
      <c r="C118" s="49" t="str">
        <f>Answers!D116</f>
        <v>4.X</v>
      </c>
      <c r="D118" s="63" t="str">
        <f>Answers!F116</f>
        <v>If my forest management activities may affect the rights of Traditional Peoples, have they given their free, prior and informed consent?</v>
      </c>
      <c r="E118" s="64" t="str">
        <f>+Answers!E116</f>
        <v>CC</v>
      </c>
      <c r="F118" s="73">
        <f>+'P4'!E20</f>
        <v>0</v>
      </c>
      <c r="G118" s="51">
        <f>+'P4'!F20</f>
        <v>0</v>
      </c>
      <c r="H118" s="48" t="str">
        <f>+'P4'!G20</f>
        <v>Not Applicable</v>
      </c>
    </row>
    <row r="119" spans="1:8">
      <c r="A119" s="62">
        <f>Answers!C117</f>
        <v>78</v>
      </c>
      <c r="B119" s="62">
        <v>4</v>
      </c>
      <c r="C119" s="49" t="str">
        <f>Answers!D117</f>
        <v>4.3</v>
      </c>
      <c r="D119" s="63" t="str">
        <f>Answers!F117</f>
        <v>Do I prefer to use local workers and services?</v>
      </c>
      <c r="E119" s="64" t="str">
        <f>+Answers!E117</f>
        <v>CIC</v>
      </c>
      <c r="F119" s="73">
        <f>+'P4'!E21</f>
        <v>0</v>
      </c>
      <c r="G119" s="51">
        <f>+'P4'!F21</f>
        <v>0</v>
      </c>
      <c r="H119" s="48" t="str">
        <f>+'P4'!G21</f>
        <v>Not Applicable</v>
      </c>
    </row>
    <row r="120" spans="1:8">
      <c r="A120" s="62">
        <f>Answers!C118</f>
        <v>78</v>
      </c>
      <c r="B120" s="62">
        <v>4</v>
      </c>
      <c r="C120" s="49" t="str">
        <f>Answers!D118</f>
        <v>4.3</v>
      </c>
      <c r="D120" s="63" t="str">
        <f>Answers!F118</f>
        <v>Do I prefer to use local workers and services?</v>
      </c>
      <c r="E120" s="64" t="str">
        <f>+Answers!E118</f>
        <v>CIC</v>
      </c>
      <c r="F120" s="73">
        <f>+'P4'!E22</f>
        <v>0</v>
      </c>
      <c r="G120" s="51">
        <f>+'P4'!F22</f>
        <v>0</v>
      </c>
      <c r="H120" s="48" t="str">
        <f>+'P4'!G22</f>
        <v>Not Applicable</v>
      </c>
    </row>
    <row r="121" spans="1:8" ht="30">
      <c r="A121" s="62">
        <f>Answers!C119</f>
        <v>79</v>
      </c>
      <c r="B121" s="62">
        <v>4</v>
      </c>
      <c r="C121" s="62" t="str">
        <f>Answers!D119</f>
        <v>4.4</v>
      </c>
      <c r="D121" s="63" t="str">
        <f>Answers!F119</f>
        <v>Do I identify, with culturally appropriate involvement of Local Communities,  local social and economic development opportunities?</v>
      </c>
      <c r="E121" s="64" t="str">
        <f>+Answers!E119</f>
        <v>CIC</v>
      </c>
      <c r="F121" s="73">
        <f>+'P4'!E23</f>
        <v>0</v>
      </c>
      <c r="G121" s="51">
        <f>+'P4'!F23</f>
        <v>0</v>
      </c>
      <c r="H121" s="48" t="str">
        <f>+'P4'!G23</f>
        <v>Not Applicable</v>
      </c>
    </row>
    <row r="122" spans="1:8">
      <c r="A122" s="62">
        <f>Answers!C120</f>
        <v>80</v>
      </c>
      <c r="B122" s="62">
        <v>4</v>
      </c>
      <c r="C122" s="49" t="str">
        <f>Answers!D120</f>
        <v>4.4</v>
      </c>
      <c r="D122" s="63" t="str">
        <f>Answers!F120</f>
        <v>Do I participate in social and economic development activities in my community or region?</v>
      </c>
      <c r="E122" s="64" t="str">
        <f>+Answers!E120</f>
        <v>CIC</v>
      </c>
      <c r="F122" s="73">
        <f>+'P4'!E24</f>
        <v>0</v>
      </c>
      <c r="G122" s="51">
        <f>+'P4'!F24</f>
        <v>0</v>
      </c>
      <c r="H122" s="48" t="str">
        <f>+'P4'!G24</f>
        <v>Not Applicable</v>
      </c>
    </row>
    <row r="123" spans="1:8">
      <c r="A123" s="62">
        <f>Answers!C121</f>
        <v>80</v>
      </c>
      <c r="B123" s="62">
        <v>4</v>
      </c>
      <c r="C123" s="49" t="str">
        <f>Answers!D121</f>
        <v>4.4</v>
      </c>
      <c r="D123" s="63" t="str">
        <f>Answers!F121</f>
        <v>Do I participate in social and economic development activities in my community or region?</v>
      </c>
      <c r="E123" s="64" t="str">
        <f>+Answers!E121</f>
        <v>CIC</v>
      </c>
      <c r="F123" s="73">
        <f>+'P4'!E25</f>
        <v>0</v>
      </c>
      <c r="G123" s="51">
        <f>+'P4'!F25</f>
        <v>0</v>
      </c>
      <c r="H123" s="48" t="str">
        <f>+'P4'!G25</f>
        <v>Not Applicable</v>
      </c>
    </row>
    <row r="124" spans="1:8" ht="30">
      <c r="A124" s="62">
        <f>Answers!C122</f>
        <v>81</v>
      </c>
      <c r="B124" s="62">
        <v>4</v>
      </c>
      <c r="C124" s="49" t="str">
        <f>Answers!D122</f>
        <v>4.5</v>
      </c>
      <c r="D124" s="63" t="str">
        <f>Answers!F122</f>
        <v>Do I identify, with culturally appropriate involvement of Local Communities, if my forest management activities generate significant negative impacts on Local Communities?</v>
      </c>
      <c r="E124" s="64" t="str">
        <f>+Answers!E122</f>
        <v>CIC</v>
      </c>
      <c r="F124" s="73">
        <f>+'P4'!E26</f>
        <v>0</v>
      </c>
      <c r="G124" s="51">
        <f>+'P4'!F26</f>
        <v>0</v>
      </c>
      <c r="H124" s="48" t="str">
        <f>+'P4'!G26</f>
        <v>Not Applicable</v>
      </c>
    </row>
    <row r="125" spans="1:8" ht="30">
      <c r="A125" s="62">
        <f>Answers!C123</f>
        <v>82</v>
      </c>
      <c r="B125" s="62">
        <v>4</v>
      </c>
      <c r="C125" s="49" t="str">
        <f>Answers!D123</f>
        <v>4.5</v>
      </c>
      <c r="D125" s="63" t="str">
        <f>Answers!F123</f>
        <v>Do I have prevention measures in place, developed with culturally appropriate involvement of Local Communities, to prevent significant negative impacts?</v>
      </c>
      <c r="E125" s="64" t="str">
        <f>+Answers!E123</f>
        <v>CIC</v>
      </c>
      <c r="F125" s="73">
        <f>+'P4'!E27</f>
        <v>0</v>
      </c>
      <c r="G125" s="51">
        <f>+'P4'!F27</f>
        <v>0</v>
      </c>
      <c r="H125" s="48" t="str">
        <f>+'P4'!G27</f>
        <v>Not Applicable</v>
      </c>
    </row>
    <row r="126" spans="1:8">
      <c r="A126" s="62">
        <f>Answers!C124</f>
        <v>83</v>
      </c>
      <c r="B126" s="62">
        <v>4</v>
      </c>
      <c r="C126" s="49" t="str">
        <f>Answers!D124</f>
        <v>4.5</v>
      </c>
      <c r="D126" s="63" t="str">
        <f>Answers!F124</f>
        <v>Have I tried to fix the significant negative impacts generated by my activities?</v>
      </c>
      <c r="E126" s="64" t="str">
        <f>+Answers!E124</f>
        <v>CIC</v>
      </c>
      <c r="F126" s="73">
        <f>+'P4'!E28</f>
        <v>0</v>
      </c>
      <c r="G126" s="51">
        <f>+'P4'!F28</f>
        <v>0</v>
      </c>
      <c r="H126" s="48" t="str">
        <f>+'P4'!G28</f>
        <v>Not Applicable</v>
      </c>
    </row>
    <row r="127" spans="1:8">
      <c r="A127" s="62">
        <f>Answers!C125</f>
        <v>84</v>
      </c>
      <c r="B127" s="62">
        <v>4</v>
      </c>
      <c r="C127" s="49" t="str">
        <f>Answers!D125</f>
        <v>4.6</v>
      </c>
      <c r="D127" s="63" t="str">
        <f>Answers!F125</f>
        <v xml:space="preserve">Do I have a procedure to help me address disputes that may arise with Local Communities? </v>
      </c>
      <c r="E127" s="64" t="str">
        <f>+Answers!E125</f>
        <v>CC</v>
      </c>
      <c r="F127" s="73">
        <f>+'P4'!E29</f>
        <v>0</v>
      </c>
      <c r="G127" s="51">
        <f>+'P4'!F29</f>
        <v>0</v>
      </c>
      <c r="H127" s="48" t="str">
        <f>+'P4'!G29</f>
        <v>Not Applicable</v>
      </c>
    </row>
    <row r="128" spans="1:8">
      <c r="A128" s="62">
        <f>Answers!C126</f>
        <v>85</v>
      </c>
      <c r="B128" s="62">
        <v>4</v>
      </c>
      <c r="C128" s="49" t="str">
        <f>Answers!D126</f>
        <v>4.6</v>
      </c>
      <c r="D128" s="63" t="str">
        <f>Answers!F126</f>
        <v>Do I involve Local Communities in a culturally appropriate manner in the development of the procedure?</v>
      </c>
      <c r="E128" s="64" t="str">
        <f>+Answers!E126</f>
        <v>CC</v>
      </c>
      <c r="F128" s="73">
        <f>+'P4'!E30</f>
        <v>0</v>
      </c>
      <c r="G128" s="51">
        <f>+'P4'!F30</f>
        <v>0</v>
      </c>
      <c r="H128" s="48" t="str">
        <f>+'P4'!G30</f>
        <v>Not Applicable</v>
      </c>
    </row>
    <row r="129" spans="1:8">
      <c r="A129" s="62">
        <f>Answers!C127</f>
        <v>86</v>
      </c>
      <c r="B129" s="62">
        <v>4</v>
      </c>
      <c r="C129" s="49" t="str">
        <f>Answers!D127</f>
        <v>4.6</v>
      </c>
      <c r="D129" s="63" t="str">
        <f>Answers!F127</f>
        <v>Have I made the procedure for resolving disputes with Local Communities publicly available?</v>
      </c>
      <c r="E129" s="64" t="str">
        <f>+Answers!E127</f>
        <v>CC</v>
      </c>
      <c r="F129" s="73">
        <f>+'P4'!E31</f>
        <v>0</v>
      </c>
      <c r="G129" s="51">
        <f>+'P4'!F31</f>
        <v>0</v>
      </c>
      <c r="H129" s="48" t="str">
        <f>+'P4'!G31</f>
        <v>Not Applicable</v>
      </c>
    </row>
    <row r="130" spans="1:8" ht="30">
      <c r="A130" s="62">
        <f>Answers!C128</f>
        <v>87</v>
      </c>
      <c r="B130" s="62">
        <v>4</v>
      </c>
      <c r="C130" s="49" t="str">
        <f>Answers!D128</f>
        <v>4.6</v>
      </c>
      <c r="D130" s="63" t="str">
        <f>Answers!F128</f>
        <v>Have disputes related to negative impacts of forest management activities been addressed in a timely manner and resolved or steps taken to resolve them?</v>
      </c>
      <c r="E130" s="64" t="str">
        <f>+Answers!E128</f>
        <v>CC</v>
      </c>
      <c r="F130" s="73">
        <f>+'P4'!E32</f>
        <v>0</v>
      </c>
      <c r="G130" s="51">
        <f>+'P4'!F32</f>
        <v>0</v>
      </c>
      <c r="H130" s="48" t="str">
        <f>+'P4'!G32</f>
        <v>Not Applicable</v>
      </c>
    </row>
    <row r="131" spans="1:8">
      <c r="A131" s="62">
        <f>Answers!C129</f>
        <v>88</v>
      </c>
      <c r="B131" s="62">
        <v>4</v>
      </c>
      <c r="C131" s="49" t="str">
        <f>Answers!D129</f>
        <v>4.6</v>
      </c>
      <c r="D131" s="63" t="str">
        <f>Answers!F129</f>
        <v>Is there a record of disputes I have been involved in with Local Communities?</v>
      </c>
      <c r="E131" s="64" t="str">
        <f>+Answers!E129</f>
        <v>CC</v>
      </c>
      <c r="F131" s="73">
        <f>+'P4'!E33</f>
        <v>0</v>
      </c>
      <c r="G131" s="51">
        <f>+'P4'!F33</f>
        <v>0</v>
      </c>
      <c r="H131" s="48" t="str">
        <f>+'P4'!G33</f>
        <v>Not Applicable</v>
      </c>
    </row>
    <row r="132" spans="1:8">
      <c r="A132" s="62">
        <f>Answers!C130</f>
        <v>89</v>
      </c>
      <c r="B132" s="62">
        <v>4</v>
      </c>
      <c r="C132" s="49" t="str">
        <f>Answers!D130</f>
        <v>4.6</v>
      </c>
      <c r="D132" s="63" t="str">
        <f>Answers!F130</f>
        <v>Do I provide fair compensation to Local Communities as part of dispute resolution, according to legal standards?</v>
      </c>
      <c r="E132" s="64" t="str">
        <f>+Answers!E130</f>
        <v>CC</v>
      </c>
      <c r="F132" s="73">
        <f>+'P4'!E34</f>
        <v>0</v>
      </c>
      <c r="G132" s="51">
        <f>+'P4'!F34</f>
        <v>0</v>
      </c>
      <c r="H132" s="48" t="str">
        <f>+'P4'!G34</f>
        <v>Not Applicable</v>
      </c>
    </row>
    <row r="133" spans="1:8">
      <c r="A133" s="62">
        <f>Answers!C131</f>
        <v>89</v>
      </c>
      <c r="B133" s="62">
        <v>4</v>
      </c>
      <c r="C133" s="49" t="str">
        <f>Answers!D131</f>
        <v>4.6</v>
      </c>
      <c r="D133" s="63" t="str">
        <f>Answers!F131</f>
        <v>Do I offer fair compensation to Local Communities as part of dispute resolution, according to legal standards?</v>
      </c>
      <c r="E133" s="64" t="str">
        <f>+Answers!E131</f>
        <v>CC</v>
      </c>
      <c r="F133" s="73">
        <f>+'P4'!E35</f>
        <v>0</v>
      </c>
      <c r="G133" s="51">
        <f>+'P4'!F35</f>
        <v>0</v>
      </c>
      <c r="H133" s="48" t="str">
        <f>+'P4'!G35</f>
        <v>Not Applicable</v>
      </c>
    </row>
    <row r="134" spans="1:8">
      <c r="A134" s="62">
        <f>Answers!C132</f>
        <v>90</v>
      </c>
      <c r="B134" s="62">
        <v>4</v>
      </c>
      <c r="C134" s="49" t="str">
        <f>Answers!D132</f>
        <v>4.6</v>
      </c>
      <c r="D134" s="63" t="str">
        <f>Answers!F132</f>
        <v>Do I stop forestry activities if there is a conflict with Local Communities due to negative impacts of management?</v>
      </c>
      <c r="E134" s="64" t="str">
        <f>+Answers!E132</f>
        <v>CC</v>
      </c>
      <c r="F134" s="73">
        <f>+'P4'!E36</f>
        <v>0</v>
      </c>
      <c r="G134" s="51">
        <f>+'P4'!F36</f>
        <v>0</v>
      </c>
      <c r="H134" s="48" t="str">
        <f>+'P4'!G36</f>
        <v>Not Applicable</v>
      </c>
    </row>
    <row r="135" spans="1:8" ht="30">
      <c r="A135" s="62">
        <f>Answers!C133</f>
        <v>91</v>
      </c>
      <c r="B135" s="62">
        <v>4</v>
      </c>
      <c r="C135" s="49" t="str">
        <f>Answers!D133</f>
        <v>4.7</v>
      </c>
      <c r="D135" s="63" t="str">
        <f>Answers!F133</f>
        <v>With culturally appropriate involvement of Local Communities have I identified sites of special importance to them, over which they have rights?</v>
      </c>
      <c r="E135" s="64" t="str">
        <f>+Answers!E133</f>
        <v>CIC</v>
      </c>
      <c r="F135" s="73">
        <f>+'P4'!E37</f>
        <v>0</v>
      </c>
      <c r="G135" s="51">
        <f>+'P4'!F37</f>
        <v>0</v>
      </c>
      <c r="H135" s="48" t="str">
        <f>+'P4'!G37</f>
        <v>Not Applicable</v>
      </c>
    </row>
    <row r="136" spans="1:8" ht="30">
      <c r="A136" s="62">
        <f>Answers!C134</f>
        <v>91</v>
      </c>
      <c r="B136" s="62">
        <v>4</v>
      </c>
      <c r="C136" s="62" t="str">
        <f>Answers!D134</f>
        <v>4.7</v>
      </c>
      <c r="D136" s="63" t="str">
        <f>Answers!F134</f>
        <v>With culturally appropriate involvement of Local Communities have I identified sites of special importance to them, over which they have rights?</v>
      </c>
      <c r="E136" s="64" t="str">
        <f>+Answers!E134</f>
        <v>CIC</v>
      </c>
      <c r="F136" s="73">
        <f>+'P4'!E38</f>
        <v>0</v>
      </c>
      <c r="G136" s="51">
        <f>+'P4'!F38</f>
        <v>0</v>
      </c>
      <c r="H136" s="48" t="str">
        <f>+'P4'!G38</f>
        <v>Not Applicable</v>
      </c>
    </row>
    <row r="137" spans="1:8" ht="30">
      <c r="A137" s="62">
        <f>Answers!C135</f>
        <v>92</v>
      </c>
      <c r="B137" s="62">
        <v>4</v>
      </c>
      <c r="C137" s="49" t="str">
        <f>Answers!D135</f>
        <v>4.7</v>
      </c>
      <c r="D137" s="63" t="str">
        <f>Answers!F135</f>
        <v>With the involvement of Local Communities have I designed and implemented protection measures for the previously identified sites?</v>
      </c>
      <c r="E137" s="64" t="str">
        <f>+Answers!E135</f>
        <v>CIC</v>
      </c>
      <c r="F137" s="73">
        <f>+'P4'!E39</f>
        <v>0</v>
      </c>
      <c r="G137" s="51">
        <f>+'P4'!F39</f>
        <v>0</v>
      </c>
      <c r="H137" s="48" t="str">
        <f>+'P4'!G39</f>
        <v>Not Applicable</v>
      </c>
    </row>
    <row r="138" spans="1:8" ht="30">
      <c r="A138" s="62">
        <f>Answers!C136</f>
        <v>93</v>
      </c>
      <c r="B138" s="62">
        <v>4</v>
      </c>
      <c r="C138" s="49" t="str">
        <f>Answers!D136</f>
        <v>4.7</v>
      </c>
      <c r="D138" s="63" t="str">
        <f>Answers!F136</f>
        <v>Do I stop forest management activities, in case new sites of importance to Local Communities are discovered, until protection measures are agreed upon?</v>
      </c>
      <c r="E138" s="64" t="str">
        <f>+Answers!E136</f>
        <v>CIC</v>
      </c>
      <c r="F138" s="73">
        <f>+'P4'!E40</f>
        <v>0</v>
      </c>
      <c r="G138" s="51">
        <f>+'P4'!F40</f>
        <v>0</v>
      </c>
      <c r="H138" s="48" t="str">
        <f>+'P4'!G40</f>
        <v>Not Applicable</v>
      </c>
    </row>
    <row r="139" spans="1:8">
      <c r="A139" s="62">
        <f>Answers!C137</f>
        <v>94</v>
      </c>
      <c r="B139" s="62">
        <v>4</v>
      </c>
      <c r="C139" s="49" t="str">
        <f>Answers!D137</f>
        <v>4.8</v>
      </c>
      <c r="D139" s="63" t="str">
        <f>Answers!F137</f>
        <v>Do I use traditional knowledge or intellectual property of Traditional Peoples?</v>
      </c>
      <c r="E139" s="64" t="str">
        <f>+Answers!E137</f>
        <v>CIC</v>
      </c>
      <c r="F139" s="73">
        <f>+'P4'!E41</f>
        <v>0</v>
      </c>
      <c r="G139" s="51">
        <f>+'P4'!F41</f>
        <v>0</v>
      </c>
      <c r="H139" s="48" t="str">
        <f>+'P4'!G41</f>
        <v>Not Applicable</v>
      </c>
    </row>
    <row r="140" spans="1:8">
      <c r="A140" s="62">
        <f>Answers!C138</f>
        <v>94</v>
      </c>
      <c r="B140" s="62">
        <v>4</v>
      </c>
      <c r="C140" s="49" t="str">
        <f>Answers!D138</f>
        <v>4.8</v>
      </c>
      <c r="D140" s="63" t="str">
        <f>Answers!F138</f>
        <v>Do I use traditional knowledge or intellectual property of Traditional Peoples?</v>
      </c>
      <c r="E140" s="64" t="str">
        <f>+Answers!E138</f>
        <v>CIC</v>
      </c>
      <c r="F140" s="73">
        <f>+'P4'!E42</f>
        <v>0</v>
      </c>
      <c r="G140" s="51">
        <f>+'P4'!F42</f>
        <v>0</v>
      </c>
      <c r="H140" s="48" t="str">
        <f>+'P4'!G42</f>
        <v>Not Applicable</v>
      </c>
    </row>
    <row r="141" spans="1:8">
      <c r="A141" s="62">
        <f>Answers!C139</f>
        <v>94</v>
      </c>
      <c r="B141" s="62">
        <v>4</v>
      </c>
      <c r="C141" s="49" t="str">
        <f>Answers!D139</f>
        <v>4.8</v>
      </c>
      <c r="D141" s="63" t="str">
        <f>Answers!F139</f>
        <v>Do I use traditional knowledge or intellectual property of Traditional Peoples?</v>
      </c>
      <c r="E141" s="64" t="str">
        <f>+Answers!E139</f>
        <v>CIC</v>
      </c>
      <c r="F141" s="73">
        <f>+'P4'!E43</f>
        <v>0</v>
      </c>
      <c r="G141" s="51">
        <f>+'P4'!F43</f>
        <v>0</v>
      </c>
      <c r="H141" s="48" t="str">
        <f>+'P4'!G43</f>
        <v>Not Applicable</v>
      </c>
    </row>
    <row r="142" spans="1:8">
      <c r="A142" s="62">
        <f>Answers!C140</f>
        <v>95</v>
      </c>
      <c r="B142" s="62">
        <v>4</v>
      </c>
      <c r="C142" s="49" t="str">
        <f>Answers!D140</f>
        <v>4.8</v>
      </c>
      <c r="D142" s="63" t="str">
        <f>Answers!F140</f>
        <v>Do I compensate Traditional Peoples for the use of their traditional knowledge and intellectual property?</v>
      </c>
      <c r="E142" s="64" t="str">
        <f>+Answers!E140</f>
        <v>CIC</v>
      </c>
      <c r="F142" s="73">
        <f>+'P4'!E44</f>
        <v>0</v>
      </c>
      <c r="G142" s="51">
        <f>+'P4'!F44</f>
        <v>0</v>
      </c>
      <c r="H142" s="48" t="str">
        <f>+'P4'!G44</f>
        <v>Not Applicable</v>
      </c>
    </row>
    <row r="143" spans="1:8">
      <c r="A143" s="62">
        <f>Answers!C141</f>
        <v>96</v>
      </c>
      <c r="B143" s="62">
        <v>5</v>
      </c>
      <c r="C143" s="49" t="str">
        <f>Answers!D141</f>
        <v>5.1</v>
      </c>
      <c r="D143" s="63" t="str">
        <f>Answers!F141</f>
        <v>Have I identified the different products or services that I can grow, harvest and/or sell from my Management Unit?</v>
      </c>
      <c r="E143" s="64" t="str">
        <f>+Answers!E141</f>
        <v>CIC</v>
      </c>
      <c r="F143" s="73">
        <f>+'P5'!E13</f>
        <v>0</v>
      </c>
      <c r="G143" s="51">
        <f>+'P5'!F13</f>
        <v>0</v>
      </c>
      <c r="H143" s="48" t="str">
        <f>+'P5'!G13</f>
        <v>Not Applicable</v>
      </c>
    </row>
    <row r="144" spans="1:8" ht="30">
      <c r="A144" s="62">
        <f>Answers!C142</f>
        <v>97</v>
      </c>
      <c r="B144" s="62">
        <v>5</v>
      </c>
      <c r="C144" s="62" t="str">
        <f>Answers!D142</f>
        <v>5.1</v>
      </c>
      <c r="D144" s="63" t="str">
        <f>Answers!F142</f>
        <v>Do I take advantage of the various identified resources and services found in my Management Unit, in line with my management objectives?</v>
      </c>
      <c r="E144" s="64" t="str">
        <f>+Answers!E142</f>
        <v>CIC</v>
      </c>
      <c r="F144" s="73">
        <f>+'P5'!E14</f>
        <v>0</v>
      </c>
      <c r="G144" s="51">
        <f>+'P5'!F14</f>
        <v>0</v>
      </c>
      <c r="H144" s="48" t="str">
        <f>+'P5'!G14</f>
        <v>Not Applicable</v>
      </c>
    </row>
    <row r="145" spans="1:8" ht="30">
      <c r="A145" s="62">
        <f>Answers!C143</f>
        <v>98</v>
      </c>
      <c r="B145" s="62">
        <v>5</v>
      </c>
      <c r="C145" s="62" t="str">
        <f>Answers!D143</f>
        <v>5.1</v>
      </c>
      <c r="D145" s="63" t="str">
        <f>Answers!F143</f>
        <v>Have I made available to others the use of resources and services present in the Management Unit in line with the management objectives?</v>
      </c>
      <c r="E145" s="64" t="str">
        <f>+Answers!E143</f>
        <v>CIC</v>
      </c>
      <c r="F145" s="73">
        <f>+'P5'!E15</f>
        <v>0</v>
      </c>
      <c r="G145" s="51">
        <f>+'P5'!F15</f>
        <v>0</v>
      </c>
      <c r="H145" s="48" t="str">
        <f>+'P5'!G15</f>
        <v>Not Applicable</v>
      </c>
    </row>
    <row r="146" spans="1:8">
      <c r="A146" s="62">
        <f>Answers!C144</f>
        <v>99</v>
      </c>
      <c r="B146" s="62">
        <v>5</v>
      </c>
      <c r="C146" s="49" t="str">
        <f>Answers!D144</f>
        <v>5.1</v>
      </c>
      <c r="D146" s="63" t="str">
        <f>Answers!F144</f>
        <v>Do I know/use the FSC Ecosystem Services procedure? Do I make any promotional claims about "ecosystem services"?</v>
      </c>
      <c r="E146" s="64" t="str">
        <f>+Answers!E144</f>
        <v>CIC</v>
      </c>
      <c r="F146" s="73">
        <f>+'P5'!E16</f>
        <v>0</v>
      </c>
      <c r="G146" s="51">
        <f>+'P5'!F16</f>
        <v>0</v>
      </c>
      <c r="H146" s="48" t="str">
        <f>+'P5'!G16</f>
        <v>Not Applicable</v>
      </c>
    </row>
    <row r="147" spans="1:8">
      <c r="A147" s="62">
        <f>Answers!C145</f>
        <v>100</v>
      </c>
      <c r="B147" s="62">
        <v>5</v>
      </c>
      <c r="C147" s="49" t="str">
        <f>Answers!D145</f>
        <v>5.2</v>
      </c>
      <c r="D147" s="63" t="str">
        <f>Answers!F145</f>
        <v>Do I harvest timber from my Management Unit?</v>
      </c>
      <c r="E147" s="64" t="str">
        <f>+Answers!E145</f>
        <v>CC</v>
      </c>
      <c r="F147" s="73">
        <f>+'P5'!E17</f>
        <v>0</v>
      </c>
      <c r="G147" s="51">
        <f>+'P5'!F17</f>
        <v>0</v>
      </c>
      <c r="H147" s="48" t="str">
        <f>+'P5'!G17</f>
        <v>Not Applicable</v>
      </c>
    </row>
    <row r="148" spans="1:8">
      <c r="A148" s="62">
        <f>Answers!C146</f>
        <v>101</v>
      </c>
      <c r="B148" s="62">
        <v>5</v>
      </c>
      <c r="C148" s="49" t="str">
        <f>Answers!D146</f>
        <v>5.2</v>
      </c>
      <c r="D148" s="63" t="str">
        <f>Answers!F146</f>
        <v>Have I determined harvesting rates or annual allowable cut of timber?</v>
      </c>
      <c r="E148" s="64" t="str">
        <f>+Answers!E146</f>
        <v>CC</v>
      </c>
      <c r="F148" s="73">
        <f>+'P5'!E18</f>
        <v>0</v>
      </c>
      <c r="G148" s="51">
        <f>+'P5'!F18</f>
        <v>0</v>
      </c>
      <c r="H148" s="48" t="str">
        <f>+'P5'!G18</f>
        <v>Not Applicable</v>
      </c>
    </row>
    <row r="149" spans="1:8">
      <c r="A149" s="62">
        <f>Answers!C147</f>
        <v>102</v>
      </c>
      <c r="B149" s="62">
        <v>5</v>
      </c>
      <c r="C149" s="49" t="str">
        <f>Answers!D147</f>
        <v>5.2</v>
      </c>
      <c r="D149" s="63" t="str">
        <f>Answers!F147</f>
        <v>Do I harvest timber at or below the sustainable harvest level?</v>
      </c>
      <c r="E149" s="64" t="str">
        <f>+Answers!E147</f>
        <v>CC</v>
      </c>
      <c r="F149" s="73">
        <f>+'P5'!E19</f>
        <v>0</v>
      </c>
      <c r="G149" s="51">
        <f>+'P5'!F19</f>
        <v>0</v>
      </c>
      <c r="H149" s="48" t="str">
        <f>+'P5'!G19</f>
        <v>Not Applicable</v>
      </c>
    </row>
    <row r="150" spans="1:8">
      <c r="A150" s="62">
        <f>Answers!C148</f>
        <v>103</v>
      </c>
      <c r="B150" s="62">
        <v>5</v>
      </c>
      <c r="C150" s="49" t="str">
        <f>Answers!D148</f>
        <v>5.2</v>
      </c>
      <c r="D150" s="63" t="str">
        <f>Answers!F148</f>
        <v>Do I keep a record of the volume of timber I harvest?</v>
      </c>
      <c r="E150" s="64" t="str">
        <f>+Answers!E148</f>
        <v>CC</v>
      </c>
      <c r="F150" s="73">
        <f>+'P5'!E20</f>
        <v>0</v>
      </c>
      <c r="G150" s="51">
        <f>+'P5'!F20</f>
        <v>0</v>
      </c>
      <c r="H150" s="48" t="str">
        <f>+'P5'!G20</f>
        <v>Not Applicable</v>
      </c>
    </row>
    <row r="151" spans="1:8">
      <c r="A151" s="62">
        <f>Answers!C149</f>
        <v>104</v>
      </c>
      <c r="B151" s="62">
        <v>5</v>
      </c>
      <c r="C151" s="49" t="str">
        <f>Answers!D149</f>
        <v>5.2</v>
      </c>
      <c r="D151" s="63" t="str">
        <f>Answers!F149</f>
        <v>Do I harvest non-timber forest products (e.g. latex, nuts, honey etc.) from my Management Unit?</v>
      </c>
      <c r="E151" s="64" t="str">
        <f>+Answers!E149</f>
        <v>CC</v>
      </c>
      <c r="F151" s="73">
        <f>+'P5'!E21</f>
        <v>0</v>
      </c>
      <c r="G151" s="51">
        <f>+'P5'!F21</f>
        <v>0</v>
      </c>
      <c r="H151" s="48" t="str">
        <f>+'P5'!G21</f>
        <v>Not Applicable</v>
      </c>
    </row>
    <row r="152" spans="1:8">
      <c r="A152" s="62">
        <f>Answers!C150</f>
        <v>105</v>
      </c>
      <c r="B152" s="62">
        <v>5</v>
      </c>
      <c r="C152" s="49" t="str">
        <f>Answers!D150</f>
        <v>5.2</v>
      </c>
      <c r="D152" s="63" t="str">
        <f>Answers!F150</f>
        <v>Have I determined a sustainable harvest rate for the non-timber forest products I harvest?</v>
      </c>
      <c r="E152" s="64" t="str">
        <f>+Answers!E150</f>
        <v>CC</v>
      </c>
      <c r="F152" s="73">
        <f>+'P5'!E22</f>
        <v>0</v>
      </c>
      <c r="G152" s="51">
        <f>+'P5'!F22</f>
        <v>0</v>
      </c>
      <c r="H152" s="48" t="str">
        <f>+'P5'!G22</f>
        <v>Not Applicable</v>
      </c>
    </row>
    <row r="153" spans="1:8">
      <c r="A153" s="62">
        <f>Answers!C151</f>
        <v>106</v>
      </c>
      <c r="B153" s="62">
        <v>5</v>
      </c>
      <c r="C153" s="49" t="str">
        <f>Answers!D151</f>
        <v>5.2</v>
      </c>
      <c r="D153" s="63" t="str">
        <f>Answers!F151</f>
        <v>Do I harvest the non-timber forest products at or below that sustainable rate?</v>
      </c>
      <c r="E153" s="64" t="str">
        <f>+Answers!E151</f>
        <v>CC</v>
      </c>
      <c r="F153" s="73">
        <f>+'P5'!E23</f>
        <v>0</v>
      </c>
      <c r="G153" s="51">
        <f>+'P5'!F23</f>
        <v>0</v>
      </c>
      <c r="H153" s="48" t="str">
        <f>+'P5'!G23</f>
        <v>Not Applicable</v>
      </c>
    </row>
    <row r="154" spans="1:8">
      <c r="A154" s="62">
        <f>Answers!C152</f>
        <v>107</v>
      </c>
      <c r="B154" s="62">
        <v>5</v>
      </c>
      <c r="C154" s="49" t="str">
        <f>Answers!D152</f>
        <v>5.2</v>
      </c>
      <c r="D154" s="63" t="str">
        <f>Answers!F152</f>
        <v>Do I keep a record of the volume of non-timber forest products I harvest?</v>
      </c>
      <c r="E154" s="64" t="str">
        <f>+Answers!E152</f>
        <v>CC</v>
      </c>
      <c r="F154" s="73">
        <f>+'P5'!E24</f>
        <v>0</v>
      </c>
      <c r="G154" s="51">
        <f>+'P5'!F24</f>
        <v>0</v>
      </c>
      <c r="H154" s="48" t="str">
        <f>+'P5'!G24</f>
        <v>Not Applicable</v>
      </c>
    </row>
    <row r="155" spans="1:8" ht="30">
      <c r="A155" s="62">
        <f>Answers!C153</f>
        <v>108</v>
      </c>
      <c r="B155" s="62">
        <v>5</v>
      </c>
      <c r="C155" s="49" t="str">
        <f>Answers!D153</f>
        <v>5.3</v>
      </c>
      <c r="D155" s="63" t="str">
        <f>Answers!F153</f>
        <v>Do I keep records of costs related to all activities, including those that contribute to prevent and mitigate or compensate for negative impacts of my activities?</v>
      </c>
      <c r="E155" s="64" t="str">
        <f>+Answers!E153</f>
        <v>CIC</v>
      </c>
      <c r="F155" s="73">
        <f>+'P5'!E25</f>
        <v>0</v>
      </c>
      <c r="G155" s="51">
        <f>+'P5'!F25</f>
        <v>0</v>
      </c>
      <c r="H155" s="48" t="str">
        <f>+'P5'!G25</f>
        <v>Not Applicable</v>
      </c>
    </row>
    <row r="156" spans="1:8">
      <c r="A156" s="62">
        <f>Answers!C154</f>
        <v>109</v>
      </c>
      <c r="B156" s="62">
        <v>5</v>
      </c>
      <c r="C156" s="49" t="str">
        <f>Answers!D154</f>
        <v>5.3</v>
      </c>
      <c r="D156" s="63" t="str">
        <f>Answers!F154</f>
        <v>Do I identify the positive impacts of my forest management activities?</v>
      </c>
      <c r="E156" s="64" t="str">
        <f>+Answers!E154</f>
        <v>CIC</v>
      </c>
      <c r="F156" s="73">
        <f>+'P5'!E26</f>
        <v>0</v>
      </c>
      <c r="G156" s="51">
        <f>+'P5'!F26</f>
        <v>0</v>
      </c>
      <c r="H156" s="48" t="str">
        <f>+'P5'!G26</f>
        <v>Not Applicable</v>
      </c>
    </row>
    <row r="157" spans="1:8">
      <c r="A157" s="62">
        <f>Answers!C155</f>
        <v>109</v>
      </c>
      <c r="B157" s="62">
        <v>5</v>
      </c>
      <c r="C157" s="49" t="str">
        <f>Answers!D155</f>
        <v>5.3</v>
      </c>
      <c r="D157" s="63" t="str">
        <f>Answers!F155</f>
        <v>Do I identify the positive impacts of my forest management activities?</v>
      </c>
      <c r="E157" s="64" t="str">
        <f>+Answers!E155</f>
        <v>CIC</v>
      </c>
      <c r="F157" s="73">
        <f>+'P5'!E27</f>
        <v>0</v>
      </c>
      <c r="G157" s="51">
        <f>+'P5'!F27</f>
        <v>0</v>
      </c>
      <c r="H157" s="48" t="str">
        <f>+'P5'!G27</f>
        <v>Not Applicable</v>
      </c>
    </row>
    <row r="158" spans="1:8">
      <c r="A158" s="62">
        <f>Answers!C156</f>
        <v>110</v>
      </c>
      <c r="B158" s="62">
        <v>5</v>
      </c>
      <c r="C158" s="49" t="str">
        <f>Answers!D156</f>
        <v>5.4</v>
      </c>
      <c r="D158" s="63" t="str">
        <f>Answers!F156</f>
        <v xml:space="preserve">Do I use goods, services or facilities from third parties or companies? Are they from the neighborhood? </v>
      </c>
      <c r="E158" s="64" t="str">
        <f>+Answers!E156</f>
        <v>CIC</v>
      </c>
      <c r="F158" s="73">
        <f>+'P5'!E28</f>
        <v>0</v>
      </c>
      <c r="G158" s="51">
        <f>+'P5'!F28</f>
        <v>0</v>
      </c>
      <c r="H158" s="48" t="str">
        <f>+'P5'!G28</f>
        <v>Not Applicable</v>
      </c>
    </row>
    <row r="159" spans="1:8" ht="30">
      <c r="A159" s="62">
        <f>Answers!C157</f>
        <v>111</v>
      </c>
      <c r="B159" s="62">
        <v>5</v>
      </c>
      <c r="C159" s="62" t="str">
        <f>Answers!D157</f>
        <v>5.5</v>
      </c>
      <c r="D159" s="63" t="str">
        <f>Answers!F157</f>
        <v>Do I know the costs of my forest management activities and the prices of the products I sell? Am I able to calculate the cost/benefit ratio?</v>
      </c>
      <c r="E159" s="64" t="str">
        <f>+Answers!E157</f>
        <v>CIC</v>
      </c>
      <c r="F159" s="73">
        <f>+'P5'!E29</f>
        <v>0</v>
      </c>
      <c r="G159" s="51">
        <f>+'P5'!F29</f>
        <v>0</v>
      </c>
      <c r="H159" s="48" t="str">
        <f>+'P5'!G29</f>
        <v>Not Applicable</v>
      </c>
    </row>
    <row r="160" spans="1:8">
      <c r="A160" s="62">
        <f>Answers!C158</f>
        <v>112</v>
      </c>
      <c r="B160" s="62">
        <v>5</v>
      </c>
      <c r="C160" s="49" t="str">
        <f>Answers!D158</f>
        <v>5.5</v>
      </c>
      <c r="D160" s="63" t="str">
        <f>Answers!F158</f>
        <v>Do I have and implement resources allocated to comply with the management plan and the FSC certification standard?</v>
      </c>
      <c r="E160" s="64" t="str">
        <f>+Answers!E158</f>
        <v>CIC</v>
      </c>
      <c r="F160" s="73">
        <f>+'P5'!E30</f>
        <v>0</v>
      </c>
      <c r="G160" s="51">
        <f>+'P5'!F30</f>
        <v>0</v>
      </c>
      <c r="H160" s="48" t="str">
        <f>+'P5'!G30</f>
        <v>Not Applicable</v>
      </c>
    </row>
    <row r="161" spans="1:8" ht="30">
      <c r="A161" s="62">
        <f>Answers!C159</f>
        <v>113</v>
      </c>
      <c r="B161" s="62">
        <v>6</v>
      </c>
      <c r="C161" s="49" t="str">
        <f>Answers!D159</f>
        <v>6.1</v>
      </c>
      <c r="D161" s="63" t="str">
        <f>Answers!F159</f>
        <v>Do I have an assessment that identifies environmental values within my Management Unit or outside of it when they may be affected by my activities?</v>
      </c>
      <c r="E161" s="64" t="str">
        <f>+Answers!E159</f>
        <v>CC</v>
      </c>
      <c r="F161" s="73">
        <f>+'P6'!E13</f>
        <v>0</v>
      </c>
      <c r="G161" s="51">
        <f>+'P6'!F13</f>
        <v>0</v>
      </c>
      <c r="H161" s="48" t="str">
        <f>+'P6'!G13</f>
        <v>Not Applicable</v>
      </c>
    </row>
    <row r="162" spans="1:8" ht="30">
      <c r="A162" s="62">
        <f>Answers!C160</f>
        <v>113</v>
      </c>
      <c r="B162" s="62">
        <v>6</v>
      </c>
      <c r="C162" s="49" t="str">
        <f>Answers!D160</f>
        <v>6.1</v>
      </c>
      <c r="D162" s="63" t="str">
        <f>Answers!F160</f>
        <v>Do I have an assessment that identifies environmental values within my Management Unit or outside it when they may be affected by my activities?</v>
      </c>
      <c r="E162" s="64" t="str">
        <f>+Answers!E160</f>
        <v>CC</v>
      </c>
      <c r="F162" s="73">
        <f>+'P6'!E14</f>
        <v>0</v>
      </c>
      <c r="G162" s="51">
        <f>+'P6'!F14</f>
        <v>0</v>
      </c>
      <c r="H162" s="48" t="str">
        <f>+'P6'!G14</f>
        <v>Not Applicable</v>
      </c>
    </row>
    <row r="163" spans="1:8" ht="30">
      <c r="A163" s="62">
        <f>Answers!C161</f>
        <v>113</v>
      </c>
      <c r="B163" s="62">
        <v>6</v>
      </c>
      <c r="C163" s="49" t="str">
        <f>Answers!D161</f>
        <v>6.1</v>
      </c>
      <c r="D163" s="63" t="str">
        <f>Answers!F161</f>
        <v>Do I have an assessment that identifies environmental values within my Management Unit or outside it when they may be affected by my activities?</v>
      </c>
      <c r="E163" s="64" t="str">
        <f>+Answers!E161</f>
        <v>CC</v>
      </c>
      <c r="F163" s="73">
        <f>+'P6'!E15</f>
        <v>0</v>
      </c>
      <c r="G163" s="51">
        <f>+'P6'!F15</f>
        <v>0</v>
      </c>
      <c r="H163" s="48" t="str">
        <f>+'P6'!G15</f>
        <v>Not Applicable</v>
      </c>
    </row>
    <row r="164" spans="1:8" ht="30">
      <c r="A164" s="62">
        <f>Answers!C162</f>
        <v>114</v>
      </c>
      <c r="B164" s="62">
        <v>6</v>
      </c>
      <c r="C164" s="49" t="str">
        <f>Answers!D162</f>
        <v>6.2</v>
      </c>
      <c r="D164" s="63" t="str">
        <f>Answers!F162</f>
        <v>Before carrying out management activities, do I know the potential impacts they could have on the identified environmental values?</v>
      </c>
      <c r="E164" s="64" t="str">
        <f>+Answers!E162</f>
        <v>CC</v>
      </c>
      <c r="F164" s="73" t="str">
        <f>+'P6'!E16</f>
        <v>LRC</v>
      </c>
      <c r="G164" s="51">
        <f>+'P6'!F16</f>
        <v>0</v>
      </c>
      <c r="H164" s="48" t="str">
        <f>+'P6'!G16</f>
        <v>Not Applicable</v>
      </c>
    </row>
    <row r="165" spans="1:8" ht="30">
      <c r="A165" s="62">
        <f>Answers!C163</f>
        <v>114</v>
      </c>
      <c r="B165" s="62">
        <v>6</v>
      </c>
      <c r="C165" s="49" t="str">
        <f>Answers!D163</f>
        <v>6.2</v>
      </c>
      <c r="D165" s="63" t="str">
        <f>Answers!F163</f>
        <v>Before carrying out management activities, do I know the potential impacts they could have on the identified environmental values?</v>
      </c>
      <c r="E165" s="64" t="str">
        <f>+Answers!E163</f>
        <v>CC</v>
      </c>
      <c r="F165" s="73" t="str">
        <f>+'P6'!E17</f>
        <v>LRC</v>
      </c>
      <c r="G165" s="51">
        <f>+'P6'!F17</f>
        <v>0</v>
      </c>
      <c r="H165" s="48" t="str">
        <f>+'P6'!G17</f>
        <v>Not Applicable</v>
      </c>
    </row>
    <row r="166" spans="1:8">
      <c r="A166" s="62">
        <f>Answers!C164</f>
        <v>115</v>
      </c>
      <c r="B166" s="62">
        <v>6</v>
      </c>
      <c r="C166" s="49" t="str">
        <f>Answers!D164</f>
        <v>6.3</v>
      </c>
      <c r="D166" s="63" t="str">
        <f>Answers!F164</f>
        <v>Do I carry out activities in a way that prevents and protects environmental values from potential negative impacts?</v>
      </c>
      <c r="E166" s="64" t="str">
        <f>+Answers!E164</f>
        <v>CC</v>
      </c>
      <c r="F166" s="73" t="str">
        <f>+'P6'!E18</f>
        <v>LRC</v>
      </c>
      <c r="G166" s="51">
        <f>+'P6'!F18</f>
        <v>0</v>
      </c>
      <c r="H166" s="48" t="str">
        <f>+'P6'!G18</f>
        <v>Not Applicable</v>
      </c>
    </row>
    <row r="167" spans="1:8">
      <c r="A167" s="62">
        <f>Answers!C165</f>
        <v>115</v>
      </c>
      <c r="B167" s="62">
        <v>6</v>
      </c>
      <c r="C167" s="49" t="str">
        <f>Answers!D165</f>
        <v>6.3</v>
      </c>
      <c r="D167" s="63" t="str">
        <f>Answers!F165</f>
        <v>Do I carry out activities in a way that prevents and protects environmental values from potential negative impacts?</v>
      </c>
      <c r="E167" s="64" t="str">
        <f>+Answers!E165</f>
        <v>CC</v>
      </c>
      <c r="F167" s="73" t="str">
        <f>+'P6'!E19</f>
        <v>LRC</v>
      </c>
      <c r="G167" s="51">
        <f>+'P6'!F19</f>
        <v>0</v>
      </c>
      <c r="H167" s="48" t="str">
        <f>+'P6'!G19</f>
        <v>Not Applicable</v>
      </c>
    </row>
    <row r="168" spans="1:8">
      <c r="A168" s="62">
        <f>Answers!C166</f>
        <v>116</v>
      </c>
      <c r="B168" s="62">
        <v>6</v>
      </c>
      <c r="C168" s="49" t="str">
        <f>Answers!D166</f>
        <v>6.3</v>
      </c>
      <c r="D168" s="63" t="str">
        <f>Answers!F166</f>
        <v>If I have caused an impact, do I change practices and repair or mitigate the damage caused?</v>
      </c>
      <c r="E168" s="64" t="str">
        <f>+Answers!E166</f>
        <v>CC</v>
      </c>
      <c r="F168" s="73" t="str">
        <f>+'P6'!E20</f>
        <v>LRC</v>
      </c>
      <c r="G168" s="51">
        <f>+'P6'!F20</f>
        <v>0</v>
      </c>
      <c r="H168" s="48" t="str">
        <f>+'P6'!G20</f>
        <v>Not Applicable</v>
      </c>
    </row>
    <row r="169" spans="1:8">
      <c r="A169" s="62">
        <f>Answers!C167</f>
        <v>117</v>
      </c>
      <c r="B169" s="62">
        <v>6</v>
      </c>
      <c r="C169" s="49" t="str">
        <f>Answers!D167</f>
        <v>6.4</v>
      </c>
      <c r="D169" s="63" t="str">
        <f>Answers!F167</f>
        <v>In the assessment of environmental values, do I identify any rare, threatened or CITES-listed species and their habitats?</v>
      </c>
      <c r="E169" s="64" t="str">
        <f>+Answers!E167</f>
        <v>CC</v>
      </c>
      <c r="F169" s="73">
        <f>+'P6'!E21</f>
        <v>0</v>
      </c>
      <c r="G169" s="51">
        <f>+'P6'!F21</f>
        <v>0</v>
      </c>
      <c r="H169" s="48" t="str">
        <f>+'P6'!G21</f>
        <v>Not Applicable</v>
      </c>
    </row>
    <row r="170" spans="1:8" ht="30">
      <c r="A170" s="62">
        <f>Answers!C168</f>
        <v>118</v>
      </c>
      <c r="B170" s="62">
        <v>6</v>
      </c>
      <c r="C170" s="49" t="str">
        <f>Answers!D168</f>
        <v>6.4</v>
      </c>
      <c r="D170" s="63" t="str">
        <f>Answers!F168</f>
        <v>If rare and threatened species and CITES-listed species and their habitats are identified, do I have measures in place to protect those species and their habitats?</v>
      </c>
      <c r="E170" s="64" t="str">
        <f>+Answers!E168</f>
        <v>CC</v>
      </c>
      <c r="F170" s="73">
        <f>+'P6'!E22</f>
        <v>0</v>
      </c>
      <c r="G170" s="51">
        <f>+'P6'!F22</f>
        <v>0</v>
      </c>
      <c r="H170" s="48" t="str">
        <f>+'P6'!G22</f>
        <v>Not Applicable</v>
      </c>
    </row>
    <row r="171" spans="1:8" ht="30">
      <c r="A171" s="62">
        <f>Answers!C169</f>
        <v>118</v>
      </c>
      <c r="B171" s="62">
        <v>6</v>
      </c>
      <c r="C171" s="49" t="str">
        <f>Answers!D169</f>
        <v>6.4</v>
      </c>
      <c r="D171" s="63" t="str">
        <f>Answers!F169</f>
        <v>If rare and threatened species and CITES-listed species and their habitats are identified, do I have measures in place to protect those species and their habitats?</v>
      </c>
      <c r="E171" s="64" t="str">
        <f>+Answers!E169</f>
        <v>CC</v>
      </c>
      <c r="F171" s="73">
        <f>+'P6'!E23</f>
        <v>0</v>
      </c>
      <c r="G171" s="51">
        <f>+'P6'!F23</f>
        <v>0</v>
      </c>
      <c r="H171" s="48" t="str">
        <f>+'P6'!G23</f>
        <v>Not Applicable</v>
      </c>
    </row>
    <row r="172" spans="1:8" ht="30">
      <c r="A172" s="62">
        <f>Answers!C170</f>
        <v>118</v>
      </c>
      <c r="B172" s="62">
        <v>6</v>
      </c>
      <c r="C172" s="49" t="str">
        <f>Answers!D170</f>
        <v>6.4</v>
      </c>
      <c r="D172" s="63" t="str">
        <f>Answers!F170</f>
        <v>If rare and threatened species and CITES-listed species and their habitats are identified, do I have measures in place to protect those species and their habitats?</v>
      </c>
      <c r="E172" s="64" t="str">
        <f>+Answers!E170</f>
        <v>CC</v>
      </c>
      <c r="F172" s="73">
        <f>+'P6'!E24</f>
        <v>0</v>
      </c>
      <c r="G172" s="51">
        <f>+'P6'!F24</f>
        <v>0</v>
      </c>
      <c r="H172" s="48" t="str">
        <f>+'P6'!G24</f>
        <v>Not Applicable</v>
      </c>
    </row>
    <row r="173" spans="1:8" ht="30">
      <c r="A173" s="62">
        <f>Answers!C171</f>
        <v>119</v>
      </c>
      <c r="B173" s="62">
        <v>6</v>
      </c>
      <c r="C173" s="49" t="str">
        <f>Answers!D171</f>
        <v>6.4</v>
      </c>
      <c r="D173" s="63" t="str">
        <f>Answers!F171</f>
        <v>If rare and endangered species and CITES-listed species and their habitats are identified Do I have measures in place to prevent hunting, fishing, trapping or collecting of those species?</v>
      </c>
      <c r="E173" s="64" t="str">
        <f>+Answers!E171</f>
        <v>CC</v>
      </c>
      <c r="F173" s="73">
        <f>+'P6'!E25</f>
        <v>0</v>
      </c>
      <c r="G173" s="51">
        <f>+'P6'!F25</f>
        <v>0</v>
      </c>
      <c r="H173" s="48" t="str">
        <f>+'P6'!G25</f>
        <v>Not Applicable</v>
      </c>
    </row>
    <row r="174" spans="1:8">
      <c r="A174" s="62">
        <f>Answers!C172</f>
        <v>120</v>
      </c>
      <c r="B174" s="62">
        <v>6</v>
      </c>
      <c r="C174" s="49" t="str">
        <f>Answers!D172</f>
        <v>6.5</v>
      </c>
      <c r="D174" s="63" t="str">
        <f>Answers!F172</f>
        <v>Have I identified native ecosystems in my Management Unit?</v>
      </c>
      <c r="E174" s="64" t="str">
        <f>+Answers!E172</f>
        <v>CC</v>
      </c>
      <c r="F174" s="73" t="str">
        <f>+'P6'!E26</f>
        <v>LRC</v>
      </c>
      <c r="G174" s="51">
        <f>+'P6'!F26</f>
        <v>0</v>
      </c>
      <c r="H174" s="48" t="str">
        <f>+'P6'!G26</f>
        <v>Not Applicable</v>
      </c>
    </row>
    <row r="175" spans="1:8">
      <c r="A175" s="62">
        <f>Answers!C173</f>
        <v>120</v>
      </c>
      <c r="B175" s="62">
        <v>6</v>
      </c>
      <c r="C175" s="49" t="str">
        <f>Answers!D173</f>
        <v>6.5</v>
      </c>
      <c r="D175" s="63" t="str">
        <f>Answers!F173</f>
        <v>Have I identified native ecosystems in my Management Unit?</v>
      </c>
      <c r="E175" s="64" t="str">
        <f>+Answers!E173</f>
        <v>CC</v>
      </c>
      <c r="F175" s="73" t="str">
        <f>+'P6'!E27</f>
        <v>LRC</v>
      </c>
      <c r="G175" s="51">
        <f>+'P6'!F27</f>
        <v>0</v>
      </c>
      <c r="H175" s="48" t="str">
        <f>+'P6'!G27</f>
        <v>Not Applicable</v>
      </c>
    </row>
    <row r="176" spans="1:8">
      <c r="A176" s="62">
        <f>Answers!C174</f>
        <v>121</v>
      </c>
      <c r="B176" s="62">
        <v>6</v>
      </c>
      <c r="C176" s="49" t="str">
        <f>Answers!D174</f>
        <v>6.5</v>
      </c>
      <c r="D176" s="63" t="str">
        <f>Answers!F174</f>
        <v>Do I protect native ecosystems in my Management Unit?</v>
      </c>
      <c r="E176" s="64" t="str">
        <f>+Answers!E174</f>
        <v>CC</v>
      </c>
      <c r="F176" s="73" t="str">
        <f>+'P6'!E28</f>
        <v>LRC</v>
      </c>
      <c r="G176" s="51">
        <f>+'P6'!F28</f>
        <v>0</v>
      </c>
      <c r="H176" s="48" t="str">
        <f>+'P6'!G28</f>
        <v>Not Applicable</v>
      </c>
    </row>
    <row r="177" spans="1:8">
      <c r="A177" s="62">
        <f>Answers!C175</f>
        <v>121</v>
      </c>
      <c r="B177" s="62">
        <v>6</v>
      </c>
      <c r="C177" s="49" t="str">
        <f>Answers!D175</f>
        <v>6.5</v>
      </c>
      <c r="D177" s="63" t="str">
        <f>Answers!F175</f>
        <v>Do I protect native ecosystems in my Management Unit?</v>
      </c>
      <c r="E177" s="64" t="str">
        <f>+Answers!E175</f>
        <v>CC</v>
      </c>
      <c r="F177" s="73" t="str">
        <f>+'P6'!E29</f>
        <v>LRC</v>
      </c>
      <c r="G177" s="51">
        <f>+'P6'!F29</f>
        <v>0</v>
      </c>
      <c r="H177" s="48" t="str">
        <f>+'P6'!G29</f>
        <v>Not Applicable</v>
      </c>
    </row>
    <row r="178" spans="1:8">
      <c r="A178" s="62">
        <f>Answers!C176</f>
        <v>122</v>
      </c>
      <c r="B178" s="62">
        <v>6</v>
      </c>
      <c r="C178" s="49" t="str">
        <f>Answers!D176</f>
        <v>6.5</v>
      </c>
      <c r="D178" s="63" t="str">
        <f>Answers!F176</f>
        <v>Do I contribute to restore and regenerate ecosystems to native conditions?</v>
      </c>
      <c r="E178" s="64" t="str">
        <f>+Answers!E176</f>
        <v>CC</v>
      </c>
      <c r="F178" s="73" t="str">
        <f>+'P6'!E30</f>
        <v>LRC</v>
      </c>
      <c r="G178" s="51">
        <f>+'P6'!F30</f>
        <v>0</v>
      </c>
      <c r="H178" s="48" t="str">
        <f>+'P6'!G30</f>
        <v>Not Applicable</v>
      </c>
    </row>
    <row r="179" spans="1:8">
      <c r="A179" s="62">
        <f>Answers!C177</f>
        <v>122</v>
      </c>
      <c r="B179" s="62">
        <v>6</v>
      </c>
      <c r="C179" s="49" t="str">
        <f>Answers!D177</f>
        <v>6.5</v>
      </c>
      <c r="D179" s="63" t="str">
        <f>Answers!F177</f>
        <v>Do I contribute to restore and regenerate ecosystems to native conditions?</v>
      </c>
      <c r="E179" s="64" t="str">
        <f>+Answers!E177</f>
        <v>CC</v>
      </c>
      <c r="F179" s="73" t="str">
        <f>+'P6'!E31</f>
        <v>LRC</v>
      </c>
      <c r="G179" s="51">
        <f>+'P6'!F31</f>
        <v>0</v>
      </c>
      <c r="H179" s="48" t="str">
        <f>+'P6'!G31</f>
        <v>Not Applicable</v>
      </c>
    </row>
    <row r="180" spans="1:8" ht="30">
      <c r="A180" s="62">
        <f>Answers!C178</f>
        <v>123</v>
      </c>
      <c r="B180" s="62">
        <v>6</v>
      </c>
      <c r="C180" s="49" t="str">
        <f>Answers!D178</f>
        <v>6.5</v>
      </c>
      <c r="D180" s="63" t="str">
        <f>Answers!F178</f>
        <v>Do the areas of native ecosystems, together with other conservation components, cover an area equal to or greater than 10% of my Management Unit?</v>
      </c>
      <c r="E180" s="64" t="str">
        <f>+Answers!E178</f>
        <v>CC</v>
      </c>
      <c r="F180" s="73" t="str">
        <f>+'P6'!E32</f>
        <v>LRC</v>
      </c>
      <c r="G180" s="51">
        <f>+'P6'!F32</f>
        <v>0</v>
      </c>
      <c r="H180" s="48" t="str">
        <f>+'P6'!G32</f>
        <v>Not Applicable</v>
      </c>
    </row>
    <row r="181" spans="1:8">
      <c r="A181" s="62">
        <f>Answers!C179</f>
        <v>124</v>
      </c>
      <c r="B181" s="62">
        <v>6</v>
      </c>
      <c r="C181" s="49" t="str">
        <f>Answers!D179</f>
        <v>6.6</v>
      </c>
      <c r="D181" s="63" t="str">
        <f>Answers!F179</f>
        <v>Do I protect the species living in the native ecosystem areas and their habitats in the Management Unit?</v>
      </c>
      <c r="E181" s="64" t="str">
        <f>+Answers!E179</f>
        <v>CIC</v>
      </c>
      <c r="F181" s="73">
        <f>+'P6'!E33</f>
        <v>0</v>
      </c>
      <c r="G181" s="51">
        <f>+'P6'!F33</f>
        <v>0</v>
      </c>
      <c r="H181" s="48" t="str">
        <f>+'P6'!G33</f>
        <v>Not Applicable</v>
      </c>
    </row>
    <row r="182" spans="1:8">
      <c r="A182" s="62">
        <f>Answers!C180</f>
        <v>124</v>
      </c>
      <c r="B182" s="62">
        <v>6</v>
      </c>
      <c r="C182" s="49" t="str">
        <f>Answers!D180</f>
        <v>6.6</v>
      </c>
      <c r="D182" s="63" t="str">
        <f>Answers!F180</f>
        <v>Do I protect the species living in the native ecosystem areas and their habitats in the Management Unit?</v>
      </c>
      <c r="E182" s="64" t="str">
        <f>+Answers!E180</f>
        <v>CIC</v>
      </c>
      <c r="F182" s="73">
        <f>+'P6'!E34</f>
        <v>0</v>
      </c>
      <c r="G182" s="51">
        <f>+'P6'!F34</f>
        <v>0</v>
      </c>
      <c r="H182" s="48" t="str">
        <f>+'P6'!G34</f>
        <v>Not Applicable</v>
      </c>
    </row>
    <row r="183" spans="1:8">
      <c r="A183" s="62">
        <f>Answers!C181</f>
        <v>125</v>
      </c>
      <c r="B183" s="62">
        <v>6</v>
      </c>
      <c r="C183" s="62" t="str">
        <f>Answers!D181</f>
        <v>6.7</v>
      </c>
      <c r="D183" s="63" t="str">
        <f>Answers!F181</f>
        <v>Do I know the water courses (streams, rivers) and bodies (lagoons, natural lakes) that exist in the Management Unit?</v>
      </c>
      <c r="E183" s="64" t="str">
        <f>+Answers!E181</f>
        <v>CC</v>
      </c>
      <c r="F183" s="73">
        <f>+'P6'!E35</f>
        <v>0</v>
      </c>
      <c r="G183" s="51">
        <f>+'P6'!F35</f>
        <v>0</v>
      </c>
      <c r="H183" s="48" t="str">
        <f>+'P6'!G35</f>
        <v>Not Applicable</v>
      </c>
    </row>
    <row r="184" spans="1:8">
      <c r="A184" s="62">
        <f>Answers!C182</f>
        <v>126</v>
      </c>
      <c r="B184" s="62">
        <v>6</v>
      </c>
      <c r="C184" s="49" t="str">
        <f>Answers!D182</f>
        <v>6.7</v>
      </c>
      <c r="D184" s="63" t="str">
        <f>Answers!F182</f>
        <v>Do I protect the quality and quantity of water in the streams and water bodies, as well as the vegetation next to them?</v>
      </c>
      <c r="E184" s="64" t="str">
        <f>+Answers!E182</f>
        <v>CC</v>
      </c>
      <c r="F184" s="73">
        <f>+'P6'!E37</f>
        <v>0</v>
      </c>
      <c r="G184" s="51">
        <f>+'P6'!F36</f>
        <v>0</v>
      </c>
      <c r="H184" s="48" t="str">
        <f>+'P6'!G36</f>
        <v>Not Applicable</v>
      </c>
    </row>
    <row r="185" spans="1:8">
      <c r="A185" s="62">
        <f>Answers!C183</f>
        <v>126</v>
      </c>
      <c r="B185" s="62">
        <v>6</v>
      </c>
      <c r="C185" s="49" t="str">
        <f>Answers!D183</f>
        <v>6.7</v>
      </c>
      <c r="D185" s="63" t="str">
        <f>Answers!F183</f>
        <v>Do I protect the quality and quantity of water in the streams and water bodies, as well as the vegetation next to them?</v>
      </c>
      <c r="E185" s="64" t="str">
        <f>+Answers!E183</f>
        <v>CC</v>
      </c>
      <c r="F185" s="73">
        <f>+'P6'!E38</f>
        <v>0</v>
      </c>
      <c r="G185" s="51">
        <f>+'P6'!F37</f>
        <v>0</v>
      </c>
      <c r="H185" s="48" t="str">
        <f>+'P6'!G37</f>
        <v>Not Applicable</v>
      </c>
    </row>
    <row r="186" spans="1:8">
      <c r="A186" s="62">
        <f>Answers!C184</f>
        <v>127</v>
      </c>
      <c r="B186" s="62">
        <v>6</v>
      </c>
      <c r="C186" s="49" t="str">
        <f>Answers!D184</f>
        <v>6.7</v>
      </c>
      <c r="D186" s="63" t="str">
        <f>Answers!F184</f>
        <v>Do I repair the damage I cause to watercourses, water bodies and adjacent vegetation?</v>
      </c>
      <c r="E186" s="64" t="str">
        <f>+Answers!E184</f>
        <v>CC</v>
      </c>
      <c r="F186" s="73">
        <f>+'P6'!E39</f>
        <v>0</v>
      </c>
      <c r="G186" s="51">
        <f>+'P6'!F38</f>
        <v>0</v>
      </c>
      <c r="H186" s="48" t="str">
        <f>+'P6'!G38</f>
        <v>Not Applicable</v>
      </c>
    </row>
    <row r="187" spans="1:8">
      <c r="A187" s="62">
        <f>Answers!C185</f>
        <v>128</v>
      </c>
      <c r="B187" s="62">
        <v>6</v>
      </c>
      <c r="C187" s="49" t="str">
        <f>Answers!D185</f>
        <v>6.8</v>
      </c>
      <c r="D187" s="63" t="str">
        <f>Answers!F185</f>
        <v xml:space="preserve">Do I maintain a mix of species, sizes and ages of trees in the Management Unit, according to the landscape? </v>
      </c>
      <c r="E187" s="64" t="str">
        <f>+Answers!E185</f>
        <v>CIC</v>
      </c>
      <c r="F187" s="73">
        <f>+'P6'!E40</f>
        <v>0</v>
      </c>
      <c r="G187" s="51">
        <f>+'P6'!F39</f>
        <v>0</v>
      </c>
      <c r="H187" s="48" t="str">
        <f>+'P6'!G39</f>
        <v>Not Applicable</v>
      </c>
    </row>
    <row r="188" spans="1:8">
      <c r="A188" s="62">
        <f>Answers!C186</f>
        <v>128</v>
      </c>
      <c r="B188" s="62">
        <v>6</v>
      </c>
      <c r="C188" s="49" t="str">
        <f>Answers!D186</f>
        <v>6.8</v>
      </c>
      <c r="D188" s="63" t="str">
        <f>Answers!F186</f>
        <v xml:space="preserve">Do I maintain a mix of species, sizes and ages of trees in the Management Unit, according to the landscape? </v>
      </c>
      <c r="E188" s="64" t="str">
        <f>+Answers!E186</f>
        <v>CIC</v>
      </c>
      <c r="F188" s="73">
        <f>+'P6'!E41</f>
        <v>0</v>
      </c>
      <c r="G188" s="51">
        <f>+'P6'!F40</f>
        <v>0</v>
      </c>
      <c r="H188" s="48" t="str">
        <f>+'P6'!G40</f>
        <v>Not Applicable</v>
      </c>
    </row>
    <row r="189" spans="1:8" ht="30">
      <c r="A189" s="62">
        <f>Answers!C187</f>
        <v>129</v>
      </c>
      <c r="B189" s="62">
        <v>6</v>
      </c>
      <c r="C189" s="49" t="str">
        <f>Answers!D187</f>
        <v>6.8</v>
      </c>
      <c r="D189" s="63" t="str">
        <f>Answers!F187</f>
        <v>If the mix of species, sizes and ages of trees in the Management Unit has been affected by management activities, do I do anything to restore it?</v>
      </c>
      <c r="E189" s="64" t="str">
        <f>+Answers!E187</f>
        <v>CIC</v>
      </c>
      <c r="F189" s="73">
        <f>+'P6'!E42</f>
        <v>0</v>
      </c>
      <c r="G189" s="51">
        <f>+'P6'!F41</f>
        <v>0</v>
      </c>
      <c r="H189" s="48" t="str">
        <f>+'P6'!G41</f>
        <v>Not Applicable</v>
      </c>
    </row>
    <row r="190" spans="1:8" ht="30">
      <c r="A190" s="62">
        <f>Answers!C188</f>
        <v>129</v>
      </c>
      <c r="B190" s="62">
        <v>6</v>
      </c>
      <c r="C190" s="49" t="str">
        <f>Answers!D188</f>
        <v>6.8</v>
      </c>
      <c r="D190" s="63" t="str">
        <f>Answers!F188</f>
        <v>If the mix of species, sizes and ages of trees in the Management Unit has been affected by management activities, do I do anything to restore it?</v>
      </c>
      <c r="E190" s="64" t="str">
        <f>+Answers!E188</f>
        <v>CIC</v>
      </c>
      <c r="F190" s="73">
        <f>+'P6'!E43</f>
        <v>0</v>
      </c>
      <c r="G190" s="51">
        <f>+'P6'!F42</f>
        <v>0</v>
      </c>
      <c r="H190" s="48" t="str">
        <f>+'P6'!G42</f>
        <v>Not Applicable</v>
      </c>
    </row>
    <row r="191" spans="1:8" ht="45">
      <c r="A191" s="62">
        <f>Answers!C189</f>
        <v>130</v>
      </c>
      <c r="B191" s="62">
        <v>6</v>
      </c>
      <c r="C191" s="49" t="str">
        <f>Answers!D189</f>
        <v>6.9/6.10/6.11</v>
      </c>
      <c r="D191" s="63" t="str">
        <f>Answers!F189</f>
        <v xml:space="preserve">
Does my Management Unit include forest plantations or have other non-forest land uses in areas where there was previously natural forest or High Conservation Value areas?</v>
      </c>
      <c r="E191" s="64" t="str">
        <f>+Answers!E189</f>
        <v>CC</v>
      </c>
      <c r="F191" s="73">
        <f>+'P6'!E44</f>
        <v>0</v>
      </c>
      <c r="G191" s="51">
        <f>+'P6'!F43</f>
        <v>0</v>
      </c>
      <c r="H191" s="48" t="str">
        <f>+'P6'!G43</f>
        <v>Not Applicable</v>
      </c>
    </row>
    <row r="192" spans="1:8">
      <c r="A192" s="62">
        <f>Answers!C190</f>
        <v>131</v>
      </c>
      <c r="B192" s="62">
        <v>7</v>
      </c>
      <c r="C192" s="49" t="str">
        <f>Answers!D190</f>
        <v>7.1</v>
      </c>
      <c r="D192" s="63" t="str">
        <f>Answers!F190</f>
        <v>Do I have a Management Plan?</v>
      </c>
      <c r="E192" s="64" t="str">
        <f>+Answers!E190</f>
        <v>CC</v>
      </c>
      <c r="F192" s="73">
        <f>+'P7'!E13</f>
        <v>0</v>
      </c>
      <c r="G192" s="51">
        <f>+'P7'!F13</f>
        <v>0</v>
      </c>
      <c r="H192" s="48" t="str">
        <f>+'P7'!G13</f>
        <v>Not Applicable</v>
      </c>
    </row>
    <row r="193" spans="1:8">
      <c r="A193" s="62">
        <f>Answers!C191</f>
        <v>132</v>
      </c>
      <c r="B193" s="62">
        <v>7</v>
      </c>
      <c r="C193" s="62" t="str">
        <f>Answers!D191</f>
        <v>7.1</v>
      </c>
      <c r="D193" s="63" t="str">
        <f>Answers!F191</f>
        <v>Have I included in my Management Plan the vision and values of my Organization?</v>
      </c>
      <c r="E193" s="64" t="str">
        <f>+Answers!E191</f>
        <v>CC</v>
      </c>
      <c r="F193" s="73">
        <f>+'P7'!E14</f>
        <v>0</v>
      </c>
      <c r="G193" s="51">
        <f>+'P7'!F14</f>
        <v>0</v>
      </c>
      <c r="H193" s="48" t="str">
        <f>+'P7'!G14</f>
        <v>Not Applicable</v>
      </c>
    </row>
    <row r="194" spans="1:8" ht="30">
      <c r="A194" s="62">
        <f>Answers!C192</f>
        <v>133</v>
      </c>
      <c r="B194" s="62">
        <v>7</v>
      </c>
      <c r="C194" s="49" t="str">
        <f>Answers!D192</f>
        <v>7.1</v>
      </c>
      <c r="D194" s="63" t="str">
        <f>Answers!F192</f>
        <v>Have I included in my Management Plan measurable objectives (including social and environmental objectives) that can be monitored over time?</v>
      </c>
      <c r="E194" s="64" t="str">
        <f>+Answers!E192</f>
        <v>CC</v>
      </c>
      <c r="F194" s="73">
        <f>+'P7'!E15</f>
        <v>0</v>
      </c>
      <c r="G194" s="51">
        <f>+'P7'!F15</f>
        <v>0</v>
      </c>
      <c r="H194" s="48" t="str">
        <f>+'P7'!G15</f>
        <v>Not Applicable</v>
      </c>
    </row>
    <row r="195" spans="1:8">
      <c r="A195" s="62">
        <f>Answers!C193</f>
        <v>134</v>
      </c>
      <c r="B195" s="62">
        <v>7</v>
      </c>
      <c r="C195" s="49" t="str">
        <f>Answers!D193</f>
        <v>7.2</v>
      </c>
      <c r="D195" s="63" t="str">
        <f>Answers!F193</f>
        <v>Have I included in my Management Plan the activities I will undertake to meet the objectives?</v>
      </c>
      <c r="E195" s="64" t="str">
        <f>+Answers!E193</f>
        <v>CIC</v>
      </c>
      <c r="F195" s="73">
        <f>+'P7'!E16</f>
        <v>0</v>
      </c>
      <c r="G195" s="51">
        <f>+'P7'!F16</f>
        <v>0</v>
      </c>
      <c r="H195" s="48" t="str">
        <f>+'P7'!G16</f>
        <v>Not Applicable</v>
      </c>
    </row>
    <row r="196" spans="1:8">
      <c r="A196" s="62">
        <f>Answers!C194</f>
        <v>135</v>
      </c>
      <c r="B196" s="62">
        <v>7</v>
      </c>
      <c r="C196" s="49" t="str">
        <f>Answers!D194</f>
        <v>7.2</v>
      </c>
      <c r="D196" s="63" t="str">
        <f>Answers!F194</f>
        <v>Have I included in my Management Plan all the issues set out in the FSC standard in Annex E and F?</v>
      </c>
      <c r="E196" s="64" t="str">
        <f>+Answers!E194</f>
        <v>CIC</v>
      </c>
      <c r="F196" s="73">
        <f>+'P7'!E17</f>
        <v>0</v>
      </c>
      <c r="G196" s="51">
        <f>+'P7'!F17</f>
        <v>0</v>
      </c>
      <c r="H196" s="48" t="str">
        <f>+'P7'!G17</f>
        <v>Not Applicable</v>
      </c>
    </row>
    <row r="197" spans="1:8">
      <c r="A197" s="62">
        <f>Answers!C195</f>
        <v>136</v>
      </c>
      <c r="B197" s="62">
        <v>7</v>
      </c>
      <c r="C197" s="49" t="str">
        <f>Answers!D195</f>
        <v>7.3</v>
      </c>
      <c r="D197" s="63" t="str">
        <f>Answers!F195</f>
        <v>Do I follow up and supervise the implementation and monitoring of the verifiable goals of the Management Plan?</v>
      </c>
      <c r="E197" s="64" t="str">
        <f>+Answers!E195</f>
        <v>CIC</v>
      </c>
      <c r="F197" s="73">
        <f>+'P7'!E18</f>
        <v>0</v>
      </c>
      <c r="G197" s="51">
        <f>+'P7'!F18</f>
        <v>0</v>
      </c>
      <c r="H197" s="48" t="str">
        <f>+'P7'!G18</f>
        <v>Not Applicable</v>
      </c>
    </row>
    <row r="198" spans="1:8">
      <c r="A198" s="62">
        <f>Answers!C196</f>
        <v>137</v>
      </c>
      <c r="B198" s="62">
        <v>7</v>
      </c>
      <c r="C198" s="49" t="str">
        <f>Answers!D196</f>
        <v>7.4</v>
      </c>
      <c r="D198" s="63" t="str">
        <f>Answers!F196</f>
        <v>Do I review and update my Management Plan every 5 years, or when required by legal regulations?</v>
      </c>
      <c r="E198" s="64" t="str">
        <f>+Answers!E196</f>
        <v>CIC</v>
      </c>
      <c r="F198" s="73">
        <f>+'P7'!E19</f>
        <v>0</v>
      </c>
      <c r="G198" s="51">
        <f>+'P7'!F19</f>
        <v>0</v>
      </c>
      <c r="H198" s="48" t="str">
        <f>+'P7'!G19</f>
        <v>Not Applicable</v>
      </c>
    </row>
    <row r="199" spans="1:8">
      <c r="A199" s="62">
        <f>Answers!C197</f>
        <v>138</v>
      </c>
      <c r="B199" s="62">
        <v>7</v>
      </c>
      <c r="C199" s="49" t="str">
        <f>Answers!D197</f>
        <v>7.5</v>
      </c>
      <c r="D199" s="63" t="str">
        <f>Answers!F197</f>
        <v>Do I have a summary of the Management Plan that is publicly available?</v>
      </c>
      <c r="E199" s="64" t="str">
        <f>+Answers!E197</f>
        <v>CIC</v>
      </c>
      <c r="F199" s="73">
        <f>+'P7'!E20</f>
        <v>0</v>
      </c>
      <c r="G199" s="51">
        <f>+'P7'!F20</f>
        <v>0</v>
      </c>
      <c r="H199" s="48" t="str">
        <f>+'P7'!G20</f>
        <v>Not Applicable</v>
      </c>
    </row>
    <row r="200" spans="1:8">
      <c r="A200" s="62">
        <f>Answers!C198</f>
        <v>139</v>
      </c>
      <c r="B200" s="62">
        <v>7</v>
      </c>
      <c r="C200" s="49" t="str">
        <f>Answers!D198</f>
        <v>7.6</v>
      </c>
      <c r="D200" s="63" t="str">
        <f>Answers!F198</f>
        <v>Are there people affected by or interested in my forest management?</v>
      </c>
      <c r="E200" s="64" t="str">
        <f>+Answers!E198</f>
        <v>CIC</v>
      </c>
      <c r="F200" s="73">
        <f>+'P7'!E21</f>
        <v>0</v>
      </c>
      <c r="G200" s="51">
        <f>+'P7'!F21</f>
        <v>0</v>
      </c>
      <c r="H200" s="48" t="str">
        <f>+'P7'!G21</f>
        <v>Not Applicable</v>
      </c>
    </row>
    <row r="201" spans="1:8">
      <c r="A201" s="62">
        <f>Answers!C199</f>
        <v>140</v>
      </c>
      <c r="B201" s="62">
        <v>7</v>
      </c>
      <c r="C201" s="49" t="str">
        <f>Answers!D199</f>
        <v>7.6</v>
      </c>
      <c r="D201" s="63" t="str">
        <f>Answers!F199</f>
        <v xml:space="preserve">If interested people request it, do I inform them about my forest management activities?  </v>
      </c>
      <c r="E201" s="64" t="str">
        <f>+Answers!E199</f>
        <v>CIC</v>
      </c>
      <c r="F201" s="73">
        <f>+'P7'!E22</f>
        <v>0</v>
      </c>
      <c r="G201" s="51">
        <f>+'P7'!F22</f>
        <v>0</v>
      </c>
      <c r="H201" s="48" t="str">
        <f>+'P7'!G22</f>
        <v>Not Applicable</v>
      </c>
    </row>
    <row r="202" spans="1:8">
      <c r="A202" s="62">
        <f>Answers!C200</f>
        <v>141</v>
      </c>
      <c r="B202" s="62">
        <v>7</v>
      </c>
      <c r="C202" s="62" t="str">
        <f>Answers!D200</f>
        <v>7.6</v>
      </c>
      <c r="D202" s="63" t="str">
        <f>Answers!F200</f>
        <v>Do I ensure the participation of affected people in the planning and monitoring of forest management activities?</v>
      </c>
      <c r="E202" s="64" t="str">
        <f>+Answers!E200</f>
        <v>CIC</v>
      </c>
      <c r="F202" s="73">
        <f>+'P7'!E23</f>
        <v>0</v>
      </c>
      <c r="G202" s="51">
        <f>+'P7'!F23</f>
        <v>0</v>
      </c>
      <c r="H202" s="48" t="str">
        <f>+'P7'!G23</f>
        <v>Not Applicable</v>
      </c>
    </row>
    <row r="203" spans="1:8">
      <c r="A203" s="62">
        <f>Answers!C201</f>
        <v>141</v>
      </c>
      <c r="B203" s="62">
        <v>7</v>
      </c>
      <c r="C203" s="49" t="str">
        <f>Answers!D201</f>
        <v>7.6</v>
      </c>
      <c r="D203" s="63" t="str">
        <f>Answers!F201</f>
        <v>Do I ensure the participation of affected people in the planning and monitoring of forest management activities?</v>
      </c>
      <c r="E203" s="64" t="str">
        <f>+Answers!E201</f>
        <v>CIC</v>
      </c>
      <c r="F203" s="73">
        <f>+'P7'!E24</f>
        <v>0</v>
      </c>
      <c r="G203" s="51">
        <f>+'P7'!F24</f>
        <v>0</v>
      </c>
      <c r="H203" s="48" t="str">
        <f>+'P7'!G24</f>
        <v>Not Applicable</v>
      </c>
    </row>
    <row r="204" spans="1:8">
      <c r="A204" s="62">
        <f>Answers!C202</f>
        <v>142</v>
      </c>
      <c r="B204" s="62">
        <v>8</v>
      </c>
      <c r="C204" s="49" t="str">
        <f>Answers!D202</f>
        <v>8.1</v>
      </c>
      <c r="D204" s="63" t="str">
        <f>Answers!F202</f>
        <v>Do I have a Monitoring Plan for the implementation of the Management Plan?</v>
      </c>
      <c r="E204" s="64" t="str">
        <f>+Answers!E202</f>
        <v>CIC</v>
      </c>
      <c r="F204" s="73">
        <f>+'P8'!E13</f>
        <v>0</v>
      </c>
      <c r="G204" s="51">
        <f>+'P8'!F13</f>
        <v>0</v>
      </c>
      <c r="H204" s="48" t="str">
        <f>+'P8'!G13</f>
        <v>Not Applicable</v>
      </c>
    </row>
    <row r="205" spans="1:8">
      <c r="A205" s="62">
        <f>Answers!C203</f>
        <v>143</v>
      </c>
      <c r="B205" s="62">
        <v>8</v>
      </c>
      <c r="C205" s="49" t="str">
        <f>Answers!D203</f>
        <v>8.1</v>
      </c>
      <c r="D205" s="63" t="str">
        <f>Answers!F203</f>
        <v>Do I implement the Monitoring Plan?</v>
      </c>
      <c r="E205" s="64" t="str">
        <f>+Answers!E203</f>
        <v>CIC</v>
      </c>
      <c r="F205" s="73">
        <f>+'P8'!E14</f>
        <v>0</v>
      </c>
      <c r="G205" s="51">
        <f>+'P8'!F14</f>
        <v>0</v>
      </c>
      <c r="H205" s="48" t="str">
        <f>+'P8'!G14</f>
        <v>Not Applicable</v>
      </c>
    </row>
    <row r="206" spans="1:8">
      <c r="A206" s="62">
        <f>Answers!C204</f>
        <v>144</v>
      </c>
      <c r="B206" s="62">
        <v>8</v>
      </c>
      <c r="C206" s="49" t="str">
        <f>Answers!D204</f>
        <v>8.2</v>
      </c>
      <c r="D206" s="63" t="str">
        <f>Answers!F204</f>
        <v>Do I monitor the social and environmental impacts of my forest management activities and changes in environmental conditions?</v>
      </c>
      <c r="E206" s="64" t="str">
        <f>+Answers!E204</f>
        <v>CIC</v>
      </c>
      <c r="F206" s="73">
        <f>+'P8'!E15</f>
        <v>0</v>
      </c>
      <c r="G206" s="51">
        <f>+'P8'!F15</f>
        <v>0</v>
      </c>
      <c r="H206" s="48" t="str">
        <f>+'P8'!G15</f>
        <v>Not Applicable</v>
      </c>
    </row>
    <row r="207" spans="1:8">
      <c r="A207" s="62">
        <f>Answers!C205</f>
        <v>145</v>
      </c>
      <c r="B207" s="62">
        <v>8</v>
      </c>
      <c r="C207" s="49" t="str">
        <f>Answers!D205</f>
        <v>8.3</v>
      </c>
      <c r="D207" s="63" t="str">
        <f>Answers!F205</f>
        <v>Do I take the monitoring results into account for the timely adaptation of my Management Plan?</v>
      </c>
      <c r="E207" s="64" t="str">
        <f>+Answers!E205</f>
        <v>CIC</v>
      </c>
      <c r="F207" s="73">
        <f>+'P8'!E16</f>
        <v>0</v>
      </c>
      <c r="G207" s="51">
        <f>+'P8'!F16</f>
        <v>0</v>
      </c>
      <c r="H207" s="48" t="str">
        <f>+'P8'!G16</f>
        <v>Not Applicable</v>
      </c>
    </row>
    <row r="208" spans="1:8">
      <c r="A208" s="62">
        <f>Answers!C206</f>
        <v>146</v>
      </c>
      <c r="B208" s="62">
        <v>8</v>
      </c>
      <c r="C208" s="49" t="str">
        <f>Answers!D206</f>
        <v>8.4</v>
      </c>
      <c r="D208" s="63" t="str">
        <f>Answers!F206</f>
        <v>Do I have a summary of monitoring results, and is it publicly available?</v>
      </c>
      <c r="E208" s="64" t="str">
        <f>+Answers!E206</f>
        <v>CIC</v>
      </c>
      <c r="F208" s="73">
        <f>+'P8'!E17</f>
        <v>0</v>
      </c>
      <c r="G208" s="51">
        <f>+'P8'!F17</f>
        <v>0</v>
      </c>
      <c r="H208" s="48" t="str">
        <f>+'P8'!G17</f>
        <v>Not Applicable</v>
      </c>
    </row>
    <row r="209" spans="1:8">
      <c r="A209" s="62">
        <f>Answers!C207</f>
        <v>147</v>
      </c>
      <c r="B209" s="62">
        <v>8</v>
      </c>
      <c r="C209" s="49" t="str">
        <f>Answers!D207</f>
        <v>8.5</v>
      </c>
      <c r="D209" s="63" t="str">
        <f>Answers!F207</f>
        <v>Do I sell any FSC certified forest products?</v>
      </c>
      <c r="E209" s="64" t="str">
        <f>+Answers!E207</f>
        <v>CC</v>
      </c>
      <c r="F209" s="73">
        <f>+'P8'!E18</f>
        <v>0</v>
      </c>
      <c r="G209" s="51">
        <f>+'P8'!F18</f>
        <v>0</v>
      </c>
      <c r="H209" s="48" t="str">
        <f>+'P8'!G18</f>
        <v>Not Applicable</v>
      </c>
    </row>
    <row r="210" spans="1:8">
      <c r="A210" s="62">
        <f>Answers!C208</f>
        <v>148</v>
      </c>
      <c r="B210" s="62">
        <v>8</v>
      </c>
      <c r="C210" s="49" t="str">
        <f>Answers!D208</f>
        <v>8.5</v>
      </c>
      <c r="D210" s="63" t="str">
        <f>Answers!F208</f>
        <v>Do I have and implement a traceability and tracking system for all FSC certified products I sell?</v>
      </c>
      <c r="E210" s="64" t="str">
        <f>+Answers!E208</f>
        <v>CC</v>
      </c>
      <c r="F210" s="73">
        <f>+'P8'!E19</f>
        <v>0</v>
      </c>
      <c r="G210" s="51">
        <f>+'P8'!F19</f>
        <v>0</v>
      </c>
      <c r="H210" s="48" t="str">
        <f>+'P8'!G19</f>
        <v>Not Applicable</v>
      </c>
    </row>
    <row r="211" spans="1:8">
      <c r="A211" s="62">
        <f>Answers!C209</f>
        <v>149</v>
      </c>
      <c r="B211" s="62">
        <v>8</v>
      </c>
      <c r="C211" s="62" t="str">
        <f>Answers!D209</f>
        <v>8.5</v>
      </c>
      <c r="D211" s="63" t="str">
        <f>Answers!F209</f>
        <v>Do I have records of all FSC certified products sold in the last 5 years?</v>
      </c>
      <c r="E211" s="64" t="str">
        <f>+Answers!E209</f>
        <v>CC</v>
      </c>
      <c r="F211" s="73">
        <f>+'P8'!E20</f>
        <v>0</v>
      </c>
      <c r="G211" s="51">
        <f>+'P8'!F20</f>
        <v>0</v>
      </c>
      <c r="H211" s="48" t="str">
        <f>+'P8'!G20</f>
        <v>Not Applicable</v>
      </c>
    </row>
    <row r="212" spans="1:8">
      <c r="A212" s="62">
        <f>Answers!C210</f>
        <v>150</v>
      </c>
      <c r="B212" s="62">
        <v>9</v>
      </c>
      <c r="C212" s="49" t="str">
        <f>Answers!D210</f>
        <v>9.1</v>
      </c>
      <c r="D212" s="63" t="str">
        <f>Answers!F210</f>
        <v>Do I have an assessment that identifies the presence or absence of High Conservation Values in my Management Unit?</v>
      </c>
      <c r="E212" s="64" t="str">
        <f>+Answers!E210</f>
        <v>CC</v>
      </c>
      <c r="F212" s="73" t="str">
        <f>+'P9'!E13</f>
        <v>LRC</v>
      </c>
      <c r="G212" s="51">
        <f>+'P9'!F13</f>
        <v>0</v>
      </c>
      <c r="H212" s="48" t="str">
        <f>+'P9'!G13</f>
        <v>Not Applicable</v>
      </c>
    </row>
    <row r="213" spans="1:8" ht="30">
      <c r="A213" s="62">
        <f>Answers!C211</f>
        <v>151</v>
      </c>
      <c r="B213" s="62">
        <v>9</v>
      </c>
      <c r="C213" s="49" t="str">
        <f>Answers!D211</f>
        <v>9.1</v>
      </c>
      <c r="D213" s="63" t="str">
        <f>Answers!F211</f>
        <v>Is the assessment of High Conservation Values based on direct observations, consultations with local, affected and interested stakeholders, and maps or Best Available Information (Annex D and Annex H of the standard)?</v>
      </c>
      <c r="E213" s="64" t="str">
        <f>+Answers!E211</f>
        <v>CC</v>
      </c>
      <c r="F213" s="73" t="str">
        <f>+'P9'!E14</f>
        <v>LRC</v>
      </c>
      <c r="G213" s="51">
        <f>+'P9'!F14</f>
        <v>0</v>
      </c>
      <c r="H213" s="48" t="str">
        <f>+'P9'!G14</f>
        <v>Not Applicable</v>
      </c>
    </row>
    <row r="214" spans="1:8">
      <c r="A214" s="62">
        <f>Answers!C212</f>
        <v>152</v>
      </c>
      <c r="B214" s="62">
        <v>9</v>
      </c>
      <c r="C214" s="49" t="str">
        <f>Answers!D212</f>
        <v>9.1</v>
      </c>
      <c r="D214" s="63" t="str">
        <f>Answers!F212</f>
        <v>Does the assessment identify High Conservation Values in my Management Unit?</v>
      </c>
      <c r="E214" s="64" t="str">
        <f>+Answers!E212</f>
        <v>CC</v>
      </c>
      <c r="F214" s="73" t="str">
        <f>+'P9'!E15</f>
        <v>LRC</v>
      </c>
      <c r="G214" s="51">
        <f>+'P9'!F15</f>
        <v>0</v>
      </c>
      <c r="H214" s="48" t="str">
        <f>+'P9'!G15</f>
        <v>Not Applicable</v>
      </c>
    </row>
    <row r="215" spans="1:8">
      <c r="A215" s="62">
        <f>Answers!C213</f>
        <v>153</v>
      </c>
      <c r="B215" s="62">
        <v>9</v>
      </c>
      <c r="C215" s="49" t="str">
        <f>Answers!D213</f>
        <v>9.2</v>
      </c>
      <c r="D215" s="63" t="str">
        <f>Answers!F213</f>
        <v>Do I know the threats to the conservation of High Conservation Values and their areas?</v>
      </c>
      <c r="E215" s="64" t="str">
        <f>+Answers!E213</f>
        <v>CIC</v>
      </c>
      <c r="F215" s="73" t="str">
        <f>+'P9'!E16</f>
        <v>LRC</v>
      </c>
      <c r="G215" s="51">
        <f>+'P9'!F16</f>
        <v>0</v>
      </c>
      <c r="H215" s="48" t="str">
        <f>+'P9'!G16</f>
        <v>Not Applicable</v>
      </c>
    </row>
    <row r="216" spans="1:8">
      <c r="A216" s="62">
        <f>Answers!C214</f>
        <v>154</v>
      </c>
      <c r="B216" s="62">
        <v>9</v>
      </c>
      <c r="C216" s="49" t="str">
        <f>Answers!D214</f>
        <v>9.2</v>
      </c>
      <c r="D216" s="63" t="str">
        <f>Answers!F214</f>
        <v>Do I have a plan to maintain or enhance the High Conservation Values identified?</v>
      </c>
      <c r="E216" s="64" t="str">
        <f>+Answers!E214</f>
        <v>CIC</v>
      </c>
      <c r="F216" s="73" t="str">
        <f>+'P9'!E17</f>
        <v>LRC</v>
      </c>
      <c r="G216" s="51">
        <f>+'P9'!F17</f>
        <v>0</v>
      </c>
      <c r="H216" s="48" t="str">
        <f>+'P9'!G17</f>
        <v>Not Applicable</v>
      </c>
    </row>
    <row r="217" spans="1:8" ht="30">
      <c r="A217" s="62">
        <f>Answers!C215</f>
        <v>155</v>
      </c>
      <c r="B217" s="62">
        <v>9</v>
      </c>
      <c r="C217" s="49" t="str">
        <f>Answers!D215</f>
        <v>9.2</v>
      </c>
      <c r="D217" s="63" t="str">
        <f>Answers!F215</f>
        <v>Have I asked affected or interested people and subject matter experts for their opinion or input to develop the plan to maintain or enhance the High Conservation Values?</v>
      </c>
      <c r="E217" s="64" t="str">
        <f>+Answers!E215</f>
        <v>CIC</v>
      </c>
      <c r="F217" s="73" t="str">
        <f>+'P9'!E18</f>
        <v>LRC</v>
      </c>
      <c r="G217" s="51">
        <f>+'P9'!F18</f>
        <v>0</v>
      </c>
      <c r="H217" s="48" t="str">
        <f>+'P9'!G18</f>
        <v>Not Applicable</v>
      </c>
    </row>
    <row r="218" spans="1:8">
      <c r="A218" s="62">
        <f>Answers!C216</f>
        <v>156</v>
      </c>
      <c r="B218" s="62">
        <v>9</v>
      </c>
      <c r="C218" s="49" t="str">
        <f>Answers!D216</f>
        <v>9.2</v>
      </c>
      <c r="D218" s="63" t="str">
        <f>Answers!F216</f>
        <v>Is my Management Unit part of an Intact Forest Landscape?</v>
      </c>
      <c r="E218" s="64" t="str">
        <f>+Answers!E216</f>
        <v>CIC</v>
      </c>
      <c r="F218" s="73" t="str">
        <f>+'P9'!E19</f>
        <v>LRC</v>
      </c>
      <c r="G218" s="51">
        <f>+'P9'!F19</f>
        <v>0</v>
      </c>
      <c r="H218" s="48" t="str">
        <f>+'P9'!G19</f>
        <v>Not Applicable</v>
      </c>
    </row>
    <row r="219" spans="1:8">
      <c r="A219" s="62">
        <f>Answers!C217</f>
        <v>157</v>
      </c>
      <c r="B219" s="62">
        <v>9</v>
      </c>
      <c r="C219" s="49" t="str">
        <f>Answers!D217</f>
        <v>9.2</v>
      </c>
      <c r="D219" s="63" t="str">
        <f>Answers!F217</f>
        <v>Do I have protection measures for the core zones and in general for the entire Intact Forest Landscape?</v>
      </c>
      <c r="E219" s="64" t="str">
        <f>+Answers!E217</f>
        <v>CIC</v>
      </c>
      <c r="F219" s="73" t="str">
        <f>+'P9'!E20</f>
        <v>LRC</v>
      </c>
      <c r="G219" s="51">
        <f>+'P9'!F20</f>
        <v>0</v>
      </c>
      <c r="H219" s="48" t="str">
        <f>+'P9'!G20</f>
        <v>Not Applicable</v>
      </c>
    </row>
    <row r="220" spans="1:8">
      <c r="A220" s="62">
        <f>Answers!C218</f>
        <v>158</v>
      </c>
      <c r="B220" s="62">
        <v>9</v>
      </c>
      <c r="C220" s="49" t="str">
        <f>Answers!D218</f>
        <v>9.3</v>
      </c>
      <c r="D220" s="63" t="str">
        <f>Answers!F218</f>
        <v>Do I implement the concrete actions defined to maintain or improve the High Conservation Values and their areas?</v>
      </c>
      <c r="E220" s="64" t="str">
        <f>+Answers!E218</f>
        <v>CIC</v>
      </c>
      <c r="F220" s="73" t="str">
        <f>+'P9'!E21</f>
        <v>LRC</v>
      </c>
      <c r="G220" s="51">
        <f>+'P9'!F21</f>
        <v>0</v>
      </c>
      <c r="H220" s="48" t="str">
        <f>+'P9'!G21</f>
        <v>Not Applicable</v>
      </c>
    </row>
    <row r="221" spans="1:8">
      <c r="A221" s="62">
        <f>Answers!C219</f>
        <v>159</v>
      </c>
      <c r="B221" s="62">
        <v>9</v>
      </c>
      <c r="C221" s="49" t="str">
        <f>Answers!D219</f>
        <v>9.3</v>
      </c>
      <c r="D221" s="63" t="str">
        <f>Answers!F219</f>
        <v>Have I affected High Conservation Values or their areas with my management activities?</v>
      </c>
      <c r="E221" s="64" t="str">
        <f>+Answers!E219</f>
        <v>CIC</v>
      </c>
      <c r="F221" s="73" t="str">
        <f>+'P9'!E22</f>
        <v>LRC</v>
      </c>
      <c r="G221" s="51">
        <f>+'P9'!F22</f>
        <v>0</v>
      </c>
      <c r="H221" s="48" t="str">
        <f>+'P9'!G22</f>
        <v>Not Applicable</v>
      </c>
    </row>
    <row r="222" spans="1:8">
      <c r="A222" s="62">
        <f>Answers!C220</f>
        <v>160</v>
      </c>
      <c r="B222" s="62">
        <v>9</v>
      </c>
      <c r="C222" s="49" t="str">
        <f>Answers!D220</f>
        <v>9.4</v>
      </c>
      <c r="D222" s="63" t="str">
        <f>Answers!F220</f>
        <v>Do I periodically monitor High Conservation Values and the implementation of the plan to maintain them?</v>
      </c>
      <c r="E222" s="64" t="str">
        <f>+Answers!E220</f>
        <v>CIC</v>
      </c>
      <c r="F222" s="73" t="str">
        <f>+'P9'!E23</f>
        <v>LRC</v>
      </c>
      <c r="G222" s="51">
        <f>+'P9'!F23</f>
        <v>0</v>
      </c>
      <c r="H222" s="48" t="str">
        <f>+'P9'!G23</f>
        <v>Not Applicable</v>
      </c>
    </row>
    <row r="223" spans="1:8">
      <c r="A223" s="62">
        <f>Answers!C221</f>
        <v>161</v>
      </c>
      <c r="B223" s="62">
        <v>9</v>
      </c>
      <c r="C223" s="49" t="str">
        <f>Answers!D221</f>
        <v>9.4</v>
      </c>
      <c r="D223" s="63" t="str">
        <f>Answers!F221</f>
        <v>Do I consult with neighbors, interested or affected parties on monitoring results and adapt strategies if necessary?</v>
      </c>
      <c r="E223" s="64" t="str">
        <f>+Answers!E221</f>
        <v>CIC</v>
      </c>
      <c r="F223" s="73" t="str">
        <f>+'P9'!E24</f>
        <v>LRC</v>
      </c>
      <c r="G223" s="51">
        <f>+'P9'!F24</f>
        <v>0</v>
      </c>
      <c r="H223" s="48" t="str">
        <f>+'P9'!G24</f>
        <v>Not Applicable</v>
      </c>
    </row>
    <row r="224" spans="1:8" ht="30">
      <c r="A224" s="62">
        <f>Answers!C222</f>
        <v>162</v>
      </c>
      <c r="B224" s="62">
        <v>9</v>
      </c>
      <c r="C224" s="49" t="str">
        <f>Answers!D222</f>
        <v>9.4</v>
      </c>
      <c r="D224" s="63" t="str">
        <f>Answers!F222</f>
        <v>Do I take the results of monitoring into account in adapting my plan to maintain and enhance High Conservation Values and their areas?</v>
      </c>
      <c r="E224" s="64" t="str">
        <f>+Answers!E222</f>
        <v>CIC</v>
      </c>
      <c r="F224" s="73" t="str">
        <f>+'P9'!E25</f>
        <v>LRC</v>
      </c>
      <c r="G224" s="51">
        <f>+'P9'!F25</f>
        <v>0</v>
      </c>
      <c r="H224" s="48" t="str">
        <f>+'P9'!G25</f>
        <v>Not Applicable</v>
      </c>
    </row>
    <row r="225" spans="1:8" ht="30">
      <c r="A225" s="62">
        <f>Answers!C223</f>
        <v>163</v>
      </c>
      <c r="B225" s="62">
        <v>10</v>
      </c>
      <c r="C225" s="49" t="str">
        <f>Answers!D223</f>
        <v>10.1</v>
      </c>
      <c r="D225" s="63" t="str">
        <f>Answers!F223</f>
        <v>In my Management Unit is there timely regeneration or reforestation after final harvesting, in a way that protects environmental values?</v>
      </c>
      <c r="E225" s="64" t="str">
        <f>+Answers!E223</f>
        <v>CC</v>
      </c>
      <c r="F225" s="73" t="str">
        <f>+'P10'!E13</f>
        <v>LRC</v>
      </c>
      <c r="G225" s="51">
        <f>+'P10'!F13</f>
        <v>0</v>
      </c>
      <c r="H225" s="48" t="str">
        <f>+'P10'!G13</f>
        <v>Not Applicable</v>
      </c>
    </row>
    <row r="226" spans="1:8" ht="30">
      <c r="A226" s="62">
        <f>Answers!C224</f>
        <v>163</v>
      </c>
      <c r="B226" s="62">
        <v>10</v>
      </c>
      <c r="C226" s="49" t="str">
        <f>Answers!D224</f>
        <v>10.1</v>
      </c>
      <c r="D226" s="63" t="str">
        <f>Answers!F224</f>
        <v>In my Management Unit is there timely regeneration or reforestation after final harvesting, in a way that protects environmental values?</v>
      </c>
      <c r="E226" s="64" t="str">
        <f>+Answers!E224</f>
        <v>CC</v>
      </c>
      <c r="F226" s="73" t="str">
        <f>+'P10'!E14</f>
        <v>LRC</v>
      </c>
      <c r="G226" s="51">
        <f>+'P10'!F14</f>
        <v>0</v>
      </c>
      <c r="H226" s="48" t="str">
        <f>+'P10'!G14</f>
        <v>Not Applicable</v>
      </c>
    </row>
    <row r="227" spans="1:8">
      <c r="A227" s="62">
        <f>Answers!C225</f>
        <v>164</v>
      </c>
      <c r="B227" s="62">
        <v>10</v>
      </c>
      <c r="C227" s="49" t="str">
        <f>Answers!D225</f>
        <v>10.2</v>
      </c>
      <c r="D227" s="63" t="str">
        <f>Answers!F225</f>
        <v>Do I use exotic tree species in my Management Unit?</v>
      </c>
      <c r="E227" s="64" t="str">
        <f>+Answers!E225</f>
        <v>CC</v>
      </c>
      <c r="F227" s="73" t="str">
        <f>+'P10'!E15</f>
        <v>LRC</v>
      </c>
      <c r="G227" s="51">
        <f>+'P10'!F15</f>
        <v>0</v>
      </c>
      <c r="H227" s="48" t="str">
        <f>+'P10'!G15</f>
        <v>Not Applicable</v>
      </c>
    </row>
    <row r="228" spans="1:8">
      <c r="A228" s="62">
        <f>Answers!C226</f>
        <v>165</v>
      </c>
      <c r="B228" s="62">
        <v>10</v>
      </c>
      <c r="C228" s="49" t="str">
        <f>Answers!D226</f>
        <v>10.3</v>
      </c>
      <c r="D228" s="63" t="str">
        <f>Answers!F226</f>
        <v>Do I use exotic tree species with invasive behavior in my Management Unit?</v>
      </c>
      <c r="E228" s="64" t="str">
        <f>+Answers!E226</f>
        <v>CC</v>
      </c>
      <c r="F228" s="73" t="str">
        <f>+'P10'!E16</f>
        <v>LRC</v>
      </c>
      <c r="G228" s="51">
        <f>+'P10'!F16</f>
        <v>0</v>
      </c>
      <c r="H228" s="48" t="str">
        <f>+'P10'!G16</f>
        <v>Not Applicable</v>
      </c>
    </row>
    <row r="229" spans="1:8">
      <c r="A229" s="62">
        <f>Answers!C227</f>
        <v>166</v>
      </c>
      <c r="B229" s="62">
        <v>10</v>
      </c>
      <c r="C229" s="49" t="str">
        <f>Answers!D227</f>
        <v>10.3</v>
      </c>
      <c r="D229" s="63" t="str">
        <f>Answers!F227</f>
        <v>Do I participate in programs to control the invasive impacts of exotic species that have not been introduced by me?</v>
      </c>
      <c r="E229" s="64" t="str">
        <f>+Answers!E227</f>
        <v>CC</v>
      </c>
      <c r="F229" s="73" t="str">
        <f>+'P10'!E17</f>
        <v>LRC</v>
      </c>
      <c r="G229" s="51">
        <f>+'P10'!F17</f>
        <v>0</v>
      </c>
      <c r="H229" s="48" t="str">
        <f>+'P10'!G17</f>
        <v>Not Applicable</v>
      </c>
    </row>
    <row r="230" spans="1:8">
      <c r="A230" s="62">
        <f>Answers!C228</f>
        <v>167</v>
      </c>
      <c r="B230" s="62">
        <v>10</v>
      </c>
      <c r="C230" s="49" t="str">
        <f>Answers!D228</f>
        <v>10.4</v>
      </c>
      <c r="D230" s="63" t="str">
        <f>Answers!F228</f>
        <v>Do I use genetically modified organisms?</v>
      </c>
      <c r="E230" s="64" t="str">
        <f>+Answers!E228</f>
        <v>CC</v>
      </c>
      <c r="F230" s="73" t="str">
        <f>+'P10'!E18</f>
        <v>LRC</v>
      </c>
      <c r="G230" s="51">
        <f>+'P10'!F18</f>
        <v>0</v>
      </c>
      <c r="H230" s="48" t="str">
        <f>+'P10'!G18</f>
        <v>Not Applicable</v>
      </c>
    </row>
    <row r="231" spans="1:8">
      <c r="A231" s="62">
        <f>Answers!C229</f>
        <v>167</v>
      </c>
      <c r="B231" s="62">
        <v>10</v>
      </c>
      <c r="C231" s="49" t="str">
        <f>Answers!D229</f>
        <v>10.4</v>
      </c>
      <c r="D231" s="63" t="str">
        <f>Answers!F229</f>
        <v>Do I use genetically modified organisms?</v>
      </c>
      <c r="E231" s="64" t="str">
        <f>+Answers!E229</f>
        <v>CC</v>
      </c>
      <c r="F231" s="73" t="str">
        <f>+'P10'!E19</f>
        <v>LRC</v>
      </c>
      <c r="G231" s="51">
        <f>+'P10'!F19</f>
        <v>0</v>
      </c>
      <c r="H231" s="48" t="str">
        <f>+'P10'!G19</f>
        <v>Not Applicable</v>
      </c>
    </row>
    <row r="232" spans="1:8">
      <c r="A232" s="62">
        <f>Answers!C230</f>
        <v>168</v>
      </c>
      <c r="B232" s="62">
        <v>10</v>
      </c>
      <c r="C232" s="49" t="str">
        <f>Answers!D230</f>
        <v>10.5</v>
      </c>
      <c r="D232" s="63" t="str">
        <f>Answers!F230</f>
        <v>Do I use appropriate practices (for the species, vegetation and my management objectives) to manage my Management Unit?</v>
      </c>
      <c r="E232" s="64" t="str">
        <f>+Answers!E230</f>
        <v>CC</v>
      </c>
      <c r="F232" s="73" t="str">
        <f>+'P10'!E20</f>
        <v>LRC</v>
      </c>
      <c r="G232" s="51">
        <f>+'P10'!F20</f>
        <v>0</v>
      </c>
      <c r="H232" s="48" t="str">
        <f>+'P10'!G20</f>
        <v>Not Applicable</v>
      </c>
    </row>
    <row r="233" spans="1:8">
      <c r="A233" s="62">
        <f>Answers!C231</f>
        <v>168</v>
      </c>
      <c r="B233" s="62">
        <v>10</v>
      </c>
      <c r="C233" s="62" t="str">
        <f>Answers!D231</f>
        <v>10.5</v>
      </c>
      <c r="D233" s="63" t="str">
        <f>Answers!F231</f>
        <v>Do I use appropriate practices (for the species, vegetation and my management objectives) to manage my Management Unit?</v>
      </c>
      <c r="E233" s="64" t="str">
        <f>+Answers!E231</f>
        <v>CC</v>
      </c>
      <c r="F233" s="73" t="str">
        <f>+'P10'!E21</f>
        <v>LRC</v>
      </c>
      <c r="G233" s="51">
        <f>+'P10'!F21</f>
        <v>0</v>
      </c>
      <c r="H233" s="48" t="str">
        <f>+'P10'!G21</f>
        <v>Not Applicable</v>
      </c>
    </row>
    <row r="234" spans="1:8">
      <c r="A234" s="62">
        <f>Answers!C232</f>
        <v>169</v>
      </c>
      <c r="B234" s="62">
        <v>10</v>
      </c>
      <c r="C234" s="49" t="str">
        <f>Answers!D232</f>
        <v>10.6</v>
      </c>
      <c r="D234" s="63" t="str">
        <f>Answers!F232</f>
        <v>Do I use fertilizers?</v>
      </c>
      <c r="E234" s="64" t="str">
        <f>+Answers!E232</f>
        <v>CIC</v>
      </c>
      <c r="F234" s="73">
        <f>+'P10'!E22</f>
        <v>0</v>
      </c>
      <c r="G234" s="51">
        <f>+'P10'!F22</f>
        <v>0</v>
      </c>
      <c r="H234" s="48" t="str">
        <f>+'P10'!G22</f>
        <v>Not Applicable</v>
      </c>
    </row>
    <row r="235" spans="1:8">
      <c r="A235" s="62">
        <f>Answers!C233</f>
        <v>170</v>
      </c>
      <c r="B235" s="62">
        <v>10</v>
      </c>
      <c r="C235" s="49" t="str">
        <f>Answers!D233</f>
        <v>10.6</v>
      </c>
      <c r="D235" s="63" t="str">
        <f>Answers!F233</f>
        <v>Do I reduce fertilizer use?</v>
      </c>
      <c r="E235" s="64" t="str">
        <f>+Answers!E233</f>
        <v>CIC</v>
      </c>
      <c r="F235" s="73">
        <f>+'P10'!E23</f>
        <v>0</v>
      </c>
      <c r="G235" s="51">
        <f>+'P10'!F23</f>
        <v>0</v>
      </c>
      <c r="H235" s="48" t="str">
        <f>+'P10'!G23</f>
        <v>Not Applicable</v>
      </c>
    </row>
    <row r="236" spans="1:8">
      <c r="A236" s="62">
        <f>Answers!C234</f>
        <v>171</v>
      </c>
      <c r="B236" s="62">
        <v>10</v>
      </c>
      <c r="C236" s="49" t="str">
        <f>Answers!D234</f>
        <v>10.6</v>
      </c>
      <c r="D236" s="63" t="str">
        <f>Answers!F234</f>
        <v>Do I keep a record of fertilizers used?</v>
      </c>
      <c r="E236" s="64" t="str">
        <f>+Answers!E234</f>
        <v>CIC</v>
      </c>
      <c r="F236" s="73">
        <f>+'P10'!E24</f>
        <v>0</v>
      </c>
      <c r="G236" s="51">
        <f>+'P10'!F24</f>
        <v>0</v>
      </c>
      <c r="H236" s="48" t="str">
        <f>+'P10'!G24</f>
        <v>Not Applicable</v>
      </c>
    </row>
    <row r="237" spans="1:8">
      <c r="A237" s="62">
        <f>Answers!C235</f>
        <v>172</v>
      </c>
      <c r="B237" s="62">
        <v>10</v>
      </c>
      <c r="C237" s="49" t="str">
        <f>Answers!D235</f>
        <v>10.6</v>
      </c>
      <c r="D237" s="63" t="str">
        <f>Answers!F235</f>
        <v>Do I protect environmental values when using fertilizers?</v>
      </c>
      <c r="E237" s="64" t="str">
        <f>+Answers!E235</f>
        <v>CIC</v>
      </c>
      <c r="F237" s="73">
        <f>+'P10'!E25</f>
        <v>0</v>
      </c>
      <c r="G237" s="51">
        <f>+'P10'!F25</f>
        <v>0</v>
      </c>
      <c r="H237" s="48" t="str">
        <f>+'P10'!G25</f>
        <v>Not Applicable</v>
      </c>
    </row>
    <row r="238" spans="1:8">
      <c r="A238" s="62">
        <f>Answers!C236</f>
        <v>173</v>
      </c>
      <c r="B238" s="62">
        <v>10</v>
      </c>
      <c r="C238" s="49" t="str">
        <f>Answers!D236</f>
        <v>10.6</v>
      </c>
      <c r="D238" s="63" t="str">
        <f>Answers!F236</f>
        <v>Do I repair or mitigate damage caused by fertilizer use?</v>
      </c>
      <c r="E238" s="64" t="str">
        <f>+Answers!E236</f>
        <v>CIC</v>
      </c>
      <c r="F238" s="73">
        <f>+'P10'!E26</f>
        <v>0</v>
      </c>
      <c r="G238" s="51">
        <f>+'P10'!F26</f>
        <v>0</v>
      </c>
      <c r="H238" s="48" t="str">
        <f>+'P10'!G26</f>
        <v>Not Applicable</v>
      </c>
    </row>
    <row r="239" spans="1:8">
      <c r="A239" s="62">
        <f>Answers!C237</f>
        <v>174</v>
      </c>
      <c r="B239" s="49">
        <v>10</v>
      </c>
      <c r="C239" s="62" t="str">
        <f>Answers!D237</f>
        <v>10.7</v>
      </c>
      <c r="D239" s="63" t="str">
        <f>Answers!F237</f>
        <v>Do I use pesticides on the Management Unit?</v>
      </c>
      <c r="E239" s="64" t="str">
        <f>+Answers!E237</f>
        <v>CC</v>
      </c>
      <c r="F239" s="73" t="str">
        <f>+'P10'!E27</f>
        <v>LRC</v>
      </c>
      <c r="G239" s="51">
        <f>+'P10'!F27</f>
        <v>0</v>
      </c>
      <c r="H239" s="48" t="str">
        <f>+'P10'!G27</f>
        <v>Not Applicable</v>
      </c>
    </row>
    <row r="240" spans="1:8">
      <c r="A240" s="62">
        <f>Answers!C238</f>
        <v>174</v>
      </c>
      <c r="B240" s="62">
        <v>10</v>
      </c>
      <c r="C240" s="49" t="str">
        <f>Answers!D238</f>
        <v>10.7</v>
      </c>
      <c r="D240" s="63" t="str">
        <f>Answers!F238</f>
        <v>Do I use pesticides in the Management Unit?</v>
      </c>
      <c r="E240" s="64" t="str">
        <f>+Answers!E238</f>
        <v>CC</v>
      </c>
      <c r="F240" s="73" t="str">
        <f>+'P10'!E28</f>
        <v>LRC</v>
      </c>
      <c r="G240" s="51">
        <f>+'P10'!F28</f>
        <v>0</v>
      </c>
      <c r="H240" s="48" t="str">
        <f>+'P10'!G28</f>
        <v>Not Applicable</v>
      </c>
    </row>
    <row r="241" spans="1:8">
      <c r="A241" s="62">
        <f>Answers!C239</f>
        <v>174</v>
      </c>
      <c r="B241" s="62">
        <v>10</v>
      </c>
      <c r="C241" s="49" t="str">
        <f>Answers!D239</f>
        <v>10.7</v>
      </c>
      <c r="D241" s="63" t="str">
        <f>Answers!F239</f>
        <v>Do I use pesticides in the Management Unit?</v>
      </c>
      <c r="E241" s="64" t="str">
        <f>+Answers!E239</f>
        <v>CC</v>
      </c>
      <c r="F241" s="73" t="str">
        <f>+'P10'!E29</f>
        <v>LRC</v>
      </c>
      <c r="G241" s="51">
        <f>+'P10'!F29</f>
        <v>0</v>
      </c>
      <c r="H241" s="48" t="str">
        <f>+'P10'!G29</f>
        <v>Not Applicable</v>
      </c>
    </row>
    <row r="242" spans="1:8">
      <c r="A242" s="62">
        <f>Answers!C240</f>
        <v>174</v>
      </c>
      <c r="B242" s="62">
        <v>10</v>
      </c>
      <c r="C242" s="49" t="str">
        <f>Answers!D240</f>
        <v>10.7</v>
      </c>
      <c r="D242" s="63" t="str">
        <f>Answers!F240</f>
        <v>Do I use pesticides in the Management Unit?</v>
      </c>
      <c r="E242" s="64" t="str">
        <f>+Answers!E240</f>
        <v>CC</v>
      </c>
      <c r="F242" s="73" t="str">
        <f>+'P10'!E30</f>
        <v>LRC</v>
      </c>
      <c r="G242" s="51">
        <f>+'P10'!F30</f>
        <v>0</v>
      </c>
      <c r="H242" s="48" t="str">
        <f>+'P10'!G30</f>
        <v>Not Applicable</v>
      </c>
    </row>
    <row r="243" spans="1:8">
      <c r="A243" s="62">
        <f>Answers!C241</f>
        <v>174</v>
      </c>
      <c r="B243" s="62">
        <v>10</v>
      </c>
      <c r="C243" s="49" t="str">
        <f>Answers!D241</f>
        <v>10.7</v>
      </c>
      <c r="D243" s="63" t="str">
        <f>Answers!F241</f>
        <v>Do I use pesticides in the Management Unit?</v>
      </c>
      <c r="E243" s="64" t="str">
        <f>+Answers!E241</f>
        <v>CC</v>
      </c>
      <c r="F243" s="73" t="str">
        <f>+'P10'!E31</f>
        <v>LRC</v>
      </c>
      <c r="G243" s="51">
        <f>+'P10'!F31</f>
        <v>0</v>
      </c>
      <c r="H243" s="48" t="str">
        <f>+'P10'!G31</f>
        <v>Not Applicable</v>
      </c>
    </row>
    <row r="244" spans="1:8">
      <c r="A244" s="62">
        <f>Answers!C242</f>
        <v>175</v>
      </c>
      <c r="B244" s="62">
        <v>10</v>
      </c>
      <c r="C244" s="49" t="str">
        <f>Answers!D242</f>
        <v>10.7</v>
      </c>
      <c r="D244" s="63" t="str">
        <f>Answers!F242</f>
        <v>Do I use or store any pesticides that are prohibited by the FSC?</v>
      </c>
      <c r="E244" s="64" t="str">
        <f>+Answers!E242</f>
        <v>CC</v>
      </c>
      <c r="F244" s="73" t="str">
        <f>+'P10'!E32</f>
        <v>LRC</v>
      </c>
      <c r="G244" s="51">
        <f>+'P10'!F32</f>
        <v>0</v>
      </c>
      <c r="H244" s="48" t="str">
        <f>+'P10'!G32</f>
        <v>Not Applicable</v>
      </c>
    </row>
    <row r="245" spans="1:8">
      <c r="A245" s="62">
        <f>Answers!C243</f>
        <v>176</v>
      </c>
      <c r="B245" s="62">
        <v>10</v>
      </c>
      <c r="C245" s="49" t="str">
        <f>Answers!D243</f>
        <v>10.7</v>
      </c>
      <c r="D245" s="63" t="str">
        <f>Answers!F243</f>
        <v>Do I keep records of all pesticides I use?</v>
      </c>
      <c r="E245" s="64" t="str">
        <f>+Answers!E243</f>
        <v>CC</v>
      </c>
      <c r="F245" s="73" t="str">
        <f>+'P10'!E33</f>
        <v>LRC</v>
      </c>
      <c r="G245" s="51">
        <f>+'P10'!F33</f>
        <v>0</v>
      </c>
      <c r="H245" s="48" t="str">
        <f>+'P10'!G33</f>
        <v>Not Applicable</v>
      </c>
    </row>
    <row r="246" spans="1:8" ht="30">
      <c r="A246" s="62">
        <f>Answers!C244</f>
        <v>177</v>
      </c>
      <c r="B246" s="62">
        <v>10</v>
      </c>
      <c r="C246" s="49" t="str">
        <f>Answers!D244</f>
        <v>10.7</v>
      </c>
      <c r="D246" s="63" t="str">
        <f>Answers!F244</f>
        <v>Do I handle, store, transport and use pesticides safely according to the requirements of the ILO Guide and current legislation, and prevent potential negative environmental impacts?</v>
      </c>
      <c r="E246" s="64" t="str">
        <f>+Answers!E244</f>
        <v>CC</v>
      </c>
      <c r="F246" s="73" t="str">
        <f>+'P10'!E34</f>
        <v>LRC</v>
      </c>
      <c r="G246" s="51">
        <f>+'P10'!F34</f>
        <v>0</v>
      </c>
      <c r="H246" s="48" t="str">
        <f>+'P10'!G34</f>
        <v>Not Applicable</v>
      </c>
    </row>
    <row r="247" spans="1:8" ht="30">
      <c r="A247" s="62">
        <f>Answers!C245</f>
        <v>177</v>
      </c>
      <c r="B247" s="49">
        <v>10</v>
      </c>
      <c r="C247" s="62" t="str">
        <f>Answers!D245</f>
        <v>10.7</v>
      </c>
      <c r="D247" s="63" t="str">
        <f>Answers!F245</f>
        <v>Do I handle, store, transport and use pesticides safely according to the requirements of the ILO Guide and current legislation, and prevent potential negative environmental impacts?</v>
      </c>
      <c r="E247" s="64" t="str">
        <f>+Answers!E245</f>
        <v>CC</v>
      </c>
      <c r="F247" s="73" t="str">
        <f>+'P10'!E35</f>
        <v>LRC</v>
      </c>
      <c r="G247" s="51">
        <f>+'P10'!F35</f>
        <v>0</v>
      </c>
      <c r="H247" s="48" t="str">
        <f>+'P10'!G35</f>
        <v>Not Applicable</v>
      </c>
    </row>
    <row r="248" spans="1:8" ht="30">
      <c r="A248" s="62">
        <f>Answers!C246</f>
        <v>177</v>
      </c>
      <c r="B248" s="62">
        <v>10</v>
      </c>
      <c r="C248" s="49" t="str">
        <f>Answers!D246</f>
        <v>10.7</v>
      </c>
      <c r="D248" s="63" t="str">
        <f>Answers!F246</f>
        <v>Do I handle, store, transport and use pesticides safely according to the requirements of the ILO Guide and current legislation, and prevent potential negative environmental impacts?</v>
      </c>
      <c r="E248" s="64" t="str">
        <f>+Answers!E246</f>
        <v>CC</v>
      </c>
      <c r="F248" s="73" t="str">
        <f>+'P10'!E36</f>
        <v>LRC</v>
      </c>
      <c r="G248" s="51">
        <f>+'P10'!F36</f>
        <v>0</v>
      </c>
      <c r="H248" s="48" t="str">
        <f>+'P10'!G36</f>
        <v>Not Applicable</v>
      </c>
    </row>
    <row r="249" spans="1:8">
      <c r="A249" s="62">
        <f>Answers!C247</f>
        <v>178</v>
      </c>
      <c r="B249" s="62">
        <v>10</v>
      </c>
      <c r="C249" s="49" t="str">
        <f>Answers!D247</f>
        <v>10.7</v>
      </c>
      <c r="D249" s="63" t="str">
        <f>Answers!F247</f>
        <v>Do I prevent, mitigate or remediate any negative impacts caused by the use of pesticides?</v>
      </c>
      <c r="E249" s="64" t="str">
        <f>+Answers!E247</f>
        <v>CC</v>
      </c>
      <c r="F249" s="73" t="str">
        <f>+'P10'!E37</f>
        <v>LRC</v>
      </c>
      <c r="G249" s="51">
        <f>+'P10'!F37</f>
        <v>0</v>
      </c>
      <c r="H249" s="48" t="str">
        <f>+'P10'!G37</f>
        <v>Not Applicable</v>
      </c>
    </row>
    <row r="250" spans="1:8">
      <c r="A250" s="62">
        <f>Answers!C248</f>
        <v>179</v>
      </c>
      <c r="B250" s="62">
        <v>10</v>
      </c>
      <c r="C250" s="49" t="str">
        <f>Answers!D248</f>
        <v>10.8</v>
      </c>
      <c r="D250" s="63" t="str">
        <f>Answers!F248</f>
        <v>Do I use any biological control agent?</v>
      </c>
      <c r="E250" s="64" t="str">
        <f>+Answers!E248</f>
        <v>CC</v>
      </c>
      <c r="F250" s="73" t="str">
        <f>+'P10'!E38</f>
        <v>LRC</v>
      </c>
      <c r="G250" s="51">
        <f>+'P10'!F38</f>
        <v>0</v>
      </c>
      <c r="H250" s="48" t="str">
        <f>+'P10'!G38</f>
        <v>Not Applicable</v>
      </c>
    </row>
    <row r="251" spans="1:8">
      <c r="A251" s="62">
        <f>Answers!C249</f>
        <v>179</v>
      </c>
      <c r="B251" s="62">
        <v>10</v>
      </c>
      <c r="C251" s="49" t="str">
        <f>Answers!D249</f>
        <v>10.8</v>
      </c>
      <c r="D251" s="63" t="str">
        <f>Answers!F249</f>
        <v>Do I use any biological control agents?</v>
      </c>
      <c r="E251" s="64" t="str">
        <f>+Answers!E249</f>
        <v>CC</v>
      </c>
      <c r="F251" s="73" t="str">
        <f>+'P10'!E39</f>
        <v>LRC</v>
      </c>
      <c r="G251" s="51">
        <f>+'P10'!F39</f>
        <v>0</v>
      </c>
      <c r="H251" s="48" t="str">
        <f>+'P10'!G39</f>
        <v>Not Applicable</v>
      </c>
    </row>
    <row r="252" spans="1:8">
      <c r="A252" s="62">
        <f>Answers!C250</f>
        <v>180</v>
      </c>
      <c r="B252" s="62">
        <v>10</v>
      </c>
      <c r="C252" s="49" t="str">
        <f>Answers!D250</f>
        <v>10.8</v>
      </c>
      <c r="D252" s="63" t="str">
        <f>Answers!F250</f>
        <v>Do I minimize and control the use of biological control agents?</v>
      </c>
      <c r="E252" s="64" t="str">
        <f>+Answers!E250</f>
        <v>CC</v>
      </c>
      <c r="F252" s="73">
        <f>+'P10'!E40</f>
        <v>0</v>
      </c>
      <c r="G252" s="51">
        <f>+'P10'!F40</f>
        <v>0</v>
      </c>
      <c r="H252" s="48" t="str">
        <f>+'P10'!G40</f>
        <v>Not Applicable</v>
      </c>
    </row>
    <row r="253" spans="1:8">
      <c r="A253" s="62">
        <f>Answers!C251</f>
        <v>181</v>
      </c>
      <c r="B253" s="62">
        <v>10</v>
      </c>
      <c r="C253" s="49" t="str">
        <f>Answers!D251</f>
        <v>10.8</v>
      </c>
      <c r="D253" s="63" t="str">
        <f>Answers!F251</f>
        <v xml:space="preserve">When using biological agents, do I implement safe use measures that prevent damage to environmental values? </v>
      </c>
      <c r="E253" s="64" t="str">
        <f>+Answers!E251</f>
        <v>CC</v>
      </c>
      <c r="F253" s="73">
        <f>+'P10'!E41</f>
        <v>0</v>
      </c>
      <c r="G253" s="51">
        <f>+'P10'!F41</f>
        <v>0</v>
      </c>
      <c r="H253" s="48" t="str">
        <f>+'P10'!G41</f>
        <v>Not Applicable</v>
      </c>
    </row>
    <row r="254" spans="1:8">
      <c r="A254" s="62">
        <f>Answers!C252</f>
        <v>182</v>
      </c>
      <c r="B254" s="62">
        <v>10</v>
      </c>
      <c r="C254" s="49" t="str">
        <f>Answers!D252</f>
        <v>10.8</v>
      </c>
      <c r="D254" s="63" t="str">
        <f>Answers!F252</f>
        <v>Do I keep records of the use of biological control agents?</v>
      </c>
      <c r="E254" s="64" t="str">
        <f>+Answers!E252</f>
        <v>CC</v>
      </c>
      <c r="F254" s="73">
        <f>+'P10'!E42</f>
        <v>0</v>
      </c>
      <c r="G254" s="51">
        <f>+'P10'!F42</f>
        <v>0</v>
      </c>
      <c r="H254" s="48" t="str">
        <f>+'P10'!G42</f>
        <v>Not Applicable</v>
      </c>
    </row>
    <row r="255" spans="1:8" ht="30">
      <c r="A255" s="62">
        <f>Answers!C253</f>
        <v>183</v>
      </c>
      <c r="B255" s="62">
        <v>10</v>
      </c>
      <c r="C255" s="49" t="str">
        <f>Answers!D253</f>
        <v>10.9</v>
      </c>
      <c r="D255" s="63" t="str">
        <f>Answers!F253</f>
        <v>Do I identify the possible negative impacts caused by natural disasters in the Management Unit and the activities that can mitigate the impacts?</v>
      </c>
      <c r="E255" s="64" t="str">
        <f>+Answers!E253</f>
        <v>CIC</v>
      </c>
      <c r="F255" s="73">
        <f>+'P10'!E43</f>
        <v>0</v>
      </c>
      <c r="G255" s="51">
        <f>+'P10'!F43</f>
        <v>0</v>
      </c>
      <c r="H255" s="48" t="str">
        <f>+'P10'!G43</f>
        <v>Not Applicable</v>
      </c>
    </row>
    <row r="256" spans="1:8" ht="30">
      <c r="A256" s="62">
        <f>Answers!C254</f>
        <v>183</v>
      </c>
      <c r="B256" s="62">
        <v>10</v>
      </c>
      <c r="C256" s="49" t="str">
        <f>Answers!D254</f>
        <v>10.9</v>
      </c>
      <c r="D256" s="63" t="str">
        <f>Answers!F254</f>
        <v>Do I identify the possible negative impacts caused by natural disasters in the Management Unit and the activities that can mitigate the impacts?</v>
      </c>
      <c r="E256" s="64" t="str">
        <f>+Answers!E254</f>
        <v>CIC</v>
      </c>
      <c r="F256" s="73" t="str">
        <f>+'P10'!E44</f>
        <v>LRC</v>
      </c>
      <c r="G256" s="51">
        <f>+'P10'!F44</f>
        <v>0</v>
      </c>
      <c r="H256" s="48" t="str">
        <f>+'P10'!G44</f>
        <v>Not Applicable</v>
      </c>
    </row>
    <row r="257" spans="1:8">
      <c r="A257" s="62">
        <f>Answers!C255</f>
        <v>184</v>
      </c>
      <c r="B257" s="62">
        <v>10</v>
      </c>
      <c r="C257" s="49" t="str">
        <f>Answers!D255</f>
        <v>10.9</v>
      </c>
      <c r="D257" s="63" t="str">
        <f>Answers!F255</f>
        <v>Do I identify if my management activities can increase or mitigate the severity of natural disasters on my Management Unit?</v>
      </c>
      <c r="E257" s="64" t="str">
        <f>+Answers!E255</f>
        <v>CIC</v>
      </c>
      <c r="F257" s="73" t="str">
        <f>+'P10'!E45</f>
        <v>LRC</v>
      </c>
      <c r="G257" s="51">
        <f>+'P10'!F45</f>
        <v>0</v>
      </c>
      <c r="H257" s="48" t="str">
        <f>+'P10'!G45</f>
        <v>Not Applicable</v>
      </c>
    </row>
    <row r="258" spans="1:8" ht="30">
      <c r="A258" s="62">
        <f>Answers!C256</f>
        <v>185</v>
      </c>
      <c r="B258" s="62">
        <v>10</v>
      </c>
      <c r="C258" s="49" t="str">
        <f>Answers!D256</f>
        <v>10.9</v>
      </c>
      <c r="D258" s="63" t="str">
        <f>Answers!F256</f>
        <v>Do I carry out activities in a way that reduces the risks of natural disasters, including fires, in my Management Unit and in the immediate vicinity?</v>
      </c>
      <c r="E258" s="64" t="str">
        <f>+Answers!E256</f>
        <v>CIC</v>
      </c>
      <c r="F258" s="73" t="str">
        <f>+'P10'!E46</f>
        <v>LRC</v>
      </c>
      <c r="G258" s="51">
        <f>+'P10'!F46</f>
        <v>0</v>
      </c>
      <c r="H258" s="48" t="str">
        <f>+'P10'!G46</f>
        <v>Not Applicable</v>
      </c>
    </row>
    <row r="259" spans="1:8">
      <c r="A259" s="62">
        <f>Answers!C257</f>
        <v>186</v>
      </c>
      <c r="B259" s="62">
        <v>10</v>
      </c>
      <c r="C259" s="49" t="str">
        <f>Answers!D257</f>
        <v>10.10</v>
      </c>
      <c r="D259" s="63" t="str">
        <f>Answers!F257</f>
        <v>Do I protect environmental values if I build, maintain and use infrastructure and roads?</v>
      </c>
      <c r="E259" s="64" t="str">
        <f>+Answers!E257</f>
        <v>CC</v>
      </c>
      <c r="F259" s="73" t="str">
        <f>+'P10'!E47</f>
        <v>LRC</v>
      </c>
      <c r="G259" s="51">
        <f>+'P10'!F47</f>
        <v>0</v>
      </c>
      <c r="H259" s="48" t="str">
        <f>+'P10'!G47</f>
        <v>Not Applicable</v>
      </c>
    </row>
    <row r="260" spans="1:8" ht="30">
      <c r="A260" s="62">
        <f>Answers!C258</f>
        <v>187</v>
      </c>
      <c r="B260" s="62">
        <v>10</v>
      </c>
      <c r="C260" s="49" t="str">
        <f>Answers!D258</f>
        <v>10.11</v>
      </c>
      <c r="D260" s="63" t="str">
        <f>Answers!F258</f>
        <v>Do I protect environmental values, High Conservation Values and remaining standing trees when I cut trees or harvest non-timber forest products?</v>
      </c>
      <c r="E260" s="64" t="str">
        <f>+Answers!E258</f>
        <v>CC</v>
      </c>
      <c r="F260" s="73" t="str">
        <f>+'P10'!E48</f>
        <v>LRC</v>
      </c>
      <c r="G260" s="51">
        <f>+'P10'!F48</f>
        <v>0</v>
      </c>
      <c r="H260" s="48" t="str">
        <f>+'P10'!G48</f>
        <v>Not Applicable</v>
      </c>
    </row>
    <row r="261" spans="1:8" ht="30">
      <c r="A261" s="62">
        <f>Answers!C259</f>
        <v>187</v>
      </c>
      <c r="B261" s="62">
        <v>10</v>
      </c>
      <c r="C261" s="49" t="str">
        <f>Answers!D259</f>
        <v>10.11</v>
      </c>
      <c r="D261" s="63" t="str">
        <f>Answers!F259</f>
        <v>Do I protect environmental values, High Conservation Values and remaining standing trees when harvesting trees or non-timber forest products?</v>
      </c>
      <c r="E261" s="64" t="str">
        <f>+Answers!E259</f>
        <v>CC</v>
      </c>
      <c r="F261" s="73" t="str">
        <f>+'P10'!E49</f>
        <v>LRC</v>
      </c>
      <c r="G261" s="51">
        <f>+'P10'!F49</f>
        <v>0</v>
      </c>
      <c r="H261" s="48" t="str">
        <f>+'P10'!G49</f>
        <v>Not Applicable</v>
      </c>
    </row>
    <row r="262" spans="1:8">
      <c r="A262" s="62">
        <f>Answers!C260</f>
        <v>188</v>
      </c>
      <c r="B262" s="62">
        <v>10</v>
      </c>
      <c r="C262" s="49" t="str">
        <f>Answers!D260</f>
        <v>10.11</v>
      </c>
      <c r="D262" s="63" t="str">
        <f>Answers!F260</f>
        <v>Do I immediately repair and/or mitigate any damage I cause to environmental values?</v>
      </c>
      <c r="E262" s="64" t="str">
        <f>+Answers!E260</f>
        <v>CC</v>
      </c>
      <c r="F262" s="73">
        <f>+'P10'!E50</f>
        <v>0</v>
      </c>
      <c r="G262" s="51">
        <f>+'P10'!F50</f>
        <v>0</v>
      </c>
      <c r="H262" s="48" t="str">
        <f>+'P10'!G50</f>
        <v>Not Applicable</v>
      </c>
    </row>
    <row r="263" spans="1:8">
      <c r="A263" s="62">
        <f>Answers!C261</f>
        <v>188</v>
      </c>
      <c r="B263" s="62">
        <v>10</v>
      </c>
      <c r="C263" s="49" t="str">
        <f>Answers!D261</f>
        <v>10.11</v>
      </c>
      <c r="D263" s="63" t="str">
        <f>Answers!F261</f>
        <v>Do I immediately repair and/or mitigate any damage I caused to environmental values?</v>
      </c>
      <c r="E263" s="64" t="str">
        <f>+Answers!E261</f>
        <v>CC</v>
      </c>
      <c r="F263" s="73">
        <f>+'P10'!E51</f>
        <v>0</v>
      </c>
      <c r="G263" s="51">
        <f>+'P10'!F51</f>
        <v>0</v>
      </c>
      <c r="H263" s="48" t="str">
        <f>+'P10'!G51</f>
        <v>Not Applicable</v>
      </c>
    </row>
    <row r="264" spans="1:8">
      <c r="A264" s="62">
        <f>Answers!C262</f>
        <v>189</v>
      </c>
      <c r="B264" s="62">
        <v>10</v>
      </c>
      <c r="C264" s="49" t="str">
        <f>Answers!D262</f>
        <v>10.11</v>
      </c>
      <c r="D264" s="63" t="str">
        <f>Answers!F262</f>
        <v>Do I leave dead and decaying material in the forest after harvesting to conserve environmental values?</v>
      </c>
      <c r="E264" s="64" t="str">
        <f>+Answers!E262</f>
        <v>CC</v>
      </c>
      <c r="F264" s="73">
        <f>+'P10'!E52</f>
        <v>0</v>
      </c>
      <c r="G264" s="51">
        <f>+'P10'!F52</f>
        <v>0</v>
      </c>
      <c r="H264" s="48" t="str">
        <f>+'P10'!G52</f>
        <v>Not Applicable</v>
      </c>
    </row>
    <row r="265" spans="1:8">
      <c r="A265" s="62">
        <f>Answers!C263</f>
        <v>190</v>
      </c>
      <c r="B265" s="62">
        <v>10</v>
      </c>
      <c r="C265" s="49" t="str">
        <f>Answers!D263</f>
        <v>10.12</v>
      </c>
      <c r="D265" s="63" t="str">
        <f>Answers!F263</f>
        <v>Do I clean, collect, transport and dispose of non-forest waste properly?</v>
      </c>
      <c r="E265" s="64" t="str">
        <f>+Answers!E263</f>
        <v>CIC</v>
      </c>
      <c r="F265" s="73">
        <f>+'P10'!E53</f>
        <v>0</v>
      </c>
      <c r="G265" s="51">
        <f>+'P10'!F53</f>
        <v>0</v>
      </c>
      <c r="H265" s="48" t="str">
        <f>+'P10'!G53</f>
        <v>Not Applicable</v>
      </c>
    </row>
    <row r="266" spans="1:8">
      <c r="A266" s="62">
        <f>Answers!C264</f>
        <v>190</v>
      </c>
      <c r="B266" s="62">
        <v>10</v>
      </c>
      <c r="C266" s="49" t="str">
        <f>Answers!D264</f>
        <v>10.12</v>
      </c>
      <c r="D266" s="63" t="str">
        <f>Answers!F264</f>
        <v>Do I clean, collect, transport and dispose of non-forest waste properly?</v>
      </c>
      <c r="E266" s="64" t="str">
        <f>+Answers!E264</f>
        <v>CIC</v>
      </c>
      <c r="F266" s="73">
        <f>+'P10'!E54</f>
        <v>0</v>
      </c>
      <c r="G266" s="51">
        <f>+'P10'!F54</f>
        <v>0</v>
      </c>
      <c r="H266" s="48" t="str">
        <f>+'P10'!G54</f>
        <v>Not Applicable</v>
      </c>
    </row>
    <row r="267" spans="1:8">
      <c r="A267" s="62">
        <f>Answers!C265</f>
        <v>190</v>
      </c>
      <c r="B267" s="62">
        <v>10</v>
      </c>
      <c r="C267" s="62" t="str">
        <f>Answers!D265</f>
        <v>10.12</v>
      </c>
      <c r="D267" s="63" t="str">
        <f>Answers!F265</f>
        <v>Do I clean, collect, transport and dispose of non-forest waste properly?</v>
      </c>
      <c r="E267" s="64" t="str">
        <f>+Answers!E265</f>
        <v>CIC</v>
      </c>
      <c r="F267" s="73">
        <f>+'P10'!E55</f>
        <v>0</v>
      </c>
      <c r="G267" s="51">
        <f>+'P10'!F55</f>
        <v>0</v>
      </c>
      <c r="H267" s="48" t="str">
        <f>+'P10'!G55</f>
        <v>Not Applicable</v>
      </c>
    </row>
  </sheetData>
  <sheetProtection algorithmName="SHA-512" hashValue="Jqa30qStrvGAfy6/PXi9+X9+hbwVAf17Y8689uHHnl4BO/kY/1gRDqKU4sOGjFBdLoP/VhA4VDwYo4Ro5taH2g==" saltValue="lzy9wDUFAFqvZB7aaVofiA==" spinCount="100000" sheet="1" formatColumns="0" formatRows="0" autoFilter="0" pivotTables="0"/>
  <mergeCells count="4">
    <mergeCell ref="A1:H1"/>
    <mergeCell ref="A2:H2"/>
    <mergeCell ref="A3:H3"/>
    <mergeCell ref="A5:H10"/>
  </mergeCells>
  <conditionalFormatting sqref="A13:D267">
    <cfRule type="expression" dxfId="46" priority="2">
      <formula>$E13="CIC"</formula>
    </cfRule>
  </conditionalFormatting>
  <conditionalFormatting sqref="A13:F13 F14:F66 A14:D266 D14:E267 C33:C267 A267:B267">
    <cfRule type="expression" dxfId="45" priority="1">
      <formula>$E13="CC"</formula>
    </cfRule>
  </conditionalFormatting>
  <conditionalFormatting sqref="E13:F13 F14:F66 E14:E267">
    <cfRule type="containsText" dxfId="44" priority="3" operator="containsText" text="CIC">
      <formula>NOT(ISERROR(SEARCH("CIC",E13)))</formula>
    </cfRule>
    <cfRule type="containsText" dxfId="43" priority="4" operator="containsText" text="CC">
      <formula>NOT(ISERROR(SEARCH("CC",E13)))</formula>
    </cfRule>
  </conditionalFormatting>
  <conditionalFormatting sqref="H13:H267">
    <cfRule type="beginsWith" dxfId="42" priority="5" operator="beginsWith" text="Conformity">
      <formula>LEFT(H13,LEN("Conformity"))="Conformity"</formula>
    </cfRule>
    <cfRule type="beginsWith" dxfId="41" priority="6" operator="beginsWith" text="Non-Conformity">
      <formula>LEFT(H13,LEN("Non-Conformity"))="Non-Conformity"</formula>
    </cfRule>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FCC30-2C21-432F-9CB7-64DFA50D31CB}">
  <sheetPr>
    <tabColor rgb="FF8ABADD"/>
  </sheetPr>
  <dimension ref="A1:J267"/>
  <sheetViews>
    <sheetView showZeros="0" zoomScaleNormal="100" workbookViewId="0">
      <pane xSplit="10" ySplit="12" topLeftCell="K13" activePane="bottomRight" state="frozen"/>
      <selection pane="bottomRight" activeCell="A3" sqref="A3:J3"/>
      <selection pane="bottomLeft" activeCell="A13" sqref="A13"/>
      <selection pane="topRight" activeCell="K1" sqref="K1"/>
    </sheetView>
  </sheetViews>
  <sheetFormatPr defaultColWidth="11.5703125" defaultRowHeight="15"/>
  <cols>
    <col min="1" max="1" width="15" style="68" bestFit="1" customWidth="1"/>
    <col min="2" max="2" width="9" style="68" bestFit="1" customWidth="1"/>
    <col min="3" max="3" width="8.140625" style="68" bestFit="1" customWidth="1"/>
    <col min="4" max="4" width="60.85546875" style="68" customWidth="1"/>
    <col min="5" max="5" width="7.140625" style="68" customWidth="1"/>
    <col min="6" max="6" width="10.140625" style="68" customWidth="1"/>
    <col min="7" max="7" width="10.5703125" style="68" bestFit="1" customWidth="1"/>
    <col min="8" max="8" width="20.85546875" style="68" bestFit="1" customWidth="1"/>
    <col min="9" max="9" width="15.5703125" style="68" customWidth="1"/>
    <col min="10" max="10" width="60.5703125" style="68" customWidth="1"/>
    <col min="11" max="11" width="3.5703125" style="68" customWidth="1"/>
    <col min="12" max="16384" width="11.5703125" style="68"/>
  </cols>
  <sheetData>
    <row r="1" spans="1:10" ht="24.6">
      <c r="A1" s="179" t="s">
        <v>579</v>
      </c>
      <c r="B1" s="180"/>
      <c r="C1" s="180"/>
      <c r="D1" s="180"/>
      <c r="E1" s="180"/>
      <c r="F1" s="180"/>
      <c r="G1" s="180"/>
      <c r="H1" s="180"/>
      <c r="I1" s="180"/>
      <c r="J1" s="181"/>
    </row>
    <row r="2" spans="1:10" ht="75" hidden="1" customHeight="1">
      <c r="A2" s="177" t="s">
        <v>599</v>
      </c>
      <c r="B2" s="177"/>
      <c r="C2" s="178"/>
      <c r="D2" s="178"/>
      <c r="E2" s="178"/>
      <c r="F2" s="178"/>
      <c r="G2" s="178"/>
      <c r="H2" s="178"/>
      <c r="I2" s="178"/>
      <c r="J2" s="178"/>
    </row>
    <row r="3" spans="1:10">
      <c r="A3" s="175" t="s">
        <v>600</v>
      </c>
      <c r="B3" s="175"/>
      <c r="C3" s="175"/>
      <c r="D3" s="175"/>
      <c r="E3" s="175"/>
      <c r="F3" s="175"/>
      <c r="G3" s="175"/>
      <c r="H3" s="175"/>
      <c r="I3" s="175"/>
      <c r="J3" s="175"/>
    </row>
    <row r="4" spans="1:10" ht="5.0999999999999996" customHeight="1">
      <c r="A4" s="1"/>
      <c r="B4" s="1"/>
      <c r="C4" s="1"/>
      <c r="D4" s="1"/>
      <c r="E4" s="1"/>
      <c r="F4" s="1"/>
      <c r="G4" s="1"/>
      <c r="H4" s="1"/>
      <c r="I4" s="1"/>
      <c r="J4" s="1"/>
    </row>
    <row r="5" spans="1:10">
      <c r="A5" s="182"/>
      <c r="B5" s="182"/>
      <c r="C5" s="182"/>
      <c r="D5" s="182"/>
      <c r="E5" s="182"/>
      <c r="F5" s="182"/>
      <c r="G5" s="182"/>
      <c r="H5" s="182"/>
      <c r="I5" s="182"/>
      <c r="J5" s="182"/>
    </row>
    <row r="6" spans="1:10">
      <c r="A6" s="182"/>
      <c r="B6" s="182"/>
      <c r="C6" s="182"/>
      <c r="D6" s="182"/>
      <c r="E6" s="182"/>
      <c r="F6" s="182"/>
      <c r="G6" s="182"/>
      <c r="H6" s="182"/>
      <c r="I6" s="182"/>
      <c r="J6" s="182"/>
    </row>
    <row r="7" spans="1:10">
      <c r="A7" s="182"/>
      <c r="B7" s="182"/>
      <c r="C7" s="182"/>
      <c r="D7" s="182"/>
      <c r="E7" s="182"/>
      <c r="F7" s="182"/>
      <c r="G7" s="182"/>
      <c r="H7" s="182"/>
      <c r="I7" s="182"/>
      <c r="J7" s="182"/>
    </row>
    <row r="8" spans="1:10">
      <c r="A8" s="182"/>
      <c r="B8" s="182"/>
      <c r="C8" s="182"/>
      <c r="D8" s="182"/>
      <c r="E8" s="182"/>
      <c r="F8" s="182"/>
      <c r="G8" s="182"/>
      <c r="H8" s="182"/>
      <c r="I8" s="182"/>
      <c r="J8" s="182"/>
    </row>
    <row r="9" spans="1:10">
      <c r="A9" s="182"/>
      <c r="B9" s="182"/>
      <c r="C9" s="182"/>
      <c r="D9" s="182"/>
      <c r="E9" s="182"/>
      <c r="F9" s="182"/>
      <c r="G9" s="182"/>
      <c r="H9" s="182"/>
      <c r="I9" s="182"/>
      <c r="J9" s="182"/>
    </row>
    <row r="10" spans="1:10">
      <c r="A10" s="182"/>
      <c r="B10" s="182"/>
      <c r="C10" s="182"/>
      <c r="D10" s="182"/>
      <c r="E10" s="182"/>
      <c r="F10" s="182"/>
      <c r="G10" s="182"/>
      <c r="H10" s="182"/>
      <c r="I10" s="182"/>
      <c r="J10" s="182"/>
    </row>
    <row r="11" spans="1:10" ht="5.0999999999999996" customHeight="1">
      <c r="A11" s="35"/>
      <c r="B11" s="35"/>
      <c r="C11" s="35"/>
      <c r="D11" s="35"/>
      <c r="E11" s="35"/>
      <c r="F11" s="35"/>
      <c r="G11" s="35"/>
      <c r="H11" s="35"/>
      <c r="I11" s="35"/>
      <c r="J11" s="35"/>
    </row>
    <row r="12" spans="1:10" ht="15.6" thickBot="1">
      <c r="A12" s="36" t="s">
        <v>582</v>
      </c>
      <c r="B12" s="36" t="s">
        <v>601</v>
      </c>
      <c r="C12" s="37" t="s">
        <v>15</v>
      </c>
      <c r="D12" s="60" t="s">
        <v>583</v>
      </c>
      <c r="E12" s="38" t="s">
        <v>16</v>
      </c>
      <c r="F12" s="38" t="s">
        <v>584</v>
      </c>
      <c r="G12" s="39" t="s">
        <v>18</v>
      </c>
      <c r="H12" s="38" t="s">
        <v>585</v>
      </c>
      <c r="I12" s="38" t="s">
        <v>20</v>
      </c>
      <c r="J12" s="40" t="s">
        <v>586</v>
      </c>
    </row>
    <row r="13" spans="1:10" ht="30.6" thickTop="1">
      <c r="A13" s="62">
        <f>Answers!C11</f>
        <v>1</v>
      </c>
      <c r="B13" s="62">
        <v>1</v>
      </c>
      <c r="C13" s="62" t="str">
        <f>Answers!D11</f>
        <v>1.1</v>
      </c>
      <c r="D13" s="63" t="str">
        <f>Answers!F11</f>
        <v>Do I have a legal authorization document for the development of my activity as a producer/company/organization?</v>
      </c>
      <c r="E13" s="64" t="str">
        <f>+Answers!E11</f>
        <v>CIC</v>
      </c>
      <c r="F13" s="64">
        <f>+Principio1[[#This Row],[LRC]]</f>
        <v>0</v>
      </c>
      <c r="G13" s="49">
        <f>+Principio1[[#This Row],[Answer]]</f>
        <v>0</v>
      </c>
      <c r="H13" s="43" t="str">
        <f>+Principio1[[#This Row],[Conformity Level]]</f>
        <v>Not Applicable</v>
      </c>
      <c r="I13" s="44" t="str">
        <f>+Principio1[[#This Row],[Type]]</f>
        <v xml:space="preserve"> </v>
      </c>
      <c r="J13" s="45" t="str">
        <f>+Principio1[[#This Row],[Activities]]</f>
        <v>Waiting for your answer</v>
      </c>
    </row>
    <row r="14" spans="1:10" ht="30">
      <c r="A14" s="62">
        <f>Answers!C12</f>
        <v>2</v>
      </c>
      <c r="B14" s="62">
        <v>1</v>
      </c>
      <c r="C14" s="62" t="str">
        <f>Answers!D12</f>
        <v>1.2</v>
      </c>
      <c r="D14" s="63" t="str">
        <f>Answers!F12</f>
        <v>Do I have a document showing that I have the right to use my Management Unit?</v>
      </c>
      <c r="E14" s="64" t="str">
        <f>+Answers!E12</f>
        <v>CC</v>
      </c>
      <c r="F14" s="64">
        <f>+Principio1[[#This Row],[LRC]]</f>
        <v>0</v>
      </c>
      <c r="G14" s="49">
        <f>+Principio1[[#This Row],[Answer]]</f>
        <v>0</v>
      </c>
      <c r="H14" s="48" t="str">
        <f>+Principio1[[#This Row],[Conformity Level]]</f>
        <v>Not Applicable</v>
      </c>
      <c r="I14" s="49" t="str">
        <f>+Principio1[[#This Row],[Type]]</f>
        <v xml:space="preserve"> </v>
      </c>
      <c r="J14" s="50" t="str">
        <f>+Principio1[[#This Row],[Activities]]</f>
        <v>Waiting for your answer</v>
      </c>
    </row>
    <row r="15" spans="1:10">
      <c r="A15" s="62">
        <f>Answers!C13</f>
        <v>3</v>
      </c>
      <c r="B15" s="62">
        <v>1</v>
      </c>
      <c r="C15" s="62" t="str">
        <f>Answers!D13</f>
        <v>1.2</v>
      </c>
      <c r="D15" s="63" t="str">
        <f>Answers!F13</f>
        <v>Do I know where the boundaries of my Management Unit are?</v>
      </c>
      <c r="E15" s="64" t="str">
        <f>+Answers!E13</f>
        <v>CC</v>
      </c>
      <c r="F15" s="64">
        <f>+Principio1[[#This Row],[LRC]]</f>
        <v>0</v>
      </c>
      <c r="G15" s="49">
        <f>+Principio1[[#This Row],[Answer]]</f>
        <v>0</v>
      </c>
      <c r="H15" s="48" t="str">
        <f>+Principio1[[#This Row],[Conformity Level]]</f>
        <v>Not Applicable</v>
      </c>
      <c r="I15" s="49" t="str">
        <f>+Principio1[[#This Row],[Type]]</f>
        <v xml:space="preserve"> </v>
      </c>
      <c r="J15" s="50" t="str">
        <f>+Principio1[[#This Row],[Activities]]</f>
        <v>Waiting for your answer</v>
      </c>
    </row>
    <row r="16" spans="1:10" ht="30">
      <c r="A16" s="62">
        <f>Answers!C14</f>
        <v>4</v>
      </c>
      <c r="B16" s="62">
        <v>1</v>
      </c>
      <c r="C16" s="62" t="str">
        <f>Answers!D14</f>
        <v>1.2</v>
      </c>
      <c r="D16" s="63" t="str">
        <f>Answers!F14</f>
        <v>Do I have a map where the boundaries of my Management Unit can be seen?</v>
      </c>
      <c r="E16" s="64" t="str">
        <f>+Answers!E14</f>
        <v>CC</v>
      </c>
      <c r="F16" s="64">
        <f>+Principio1[[#This Row],[LRC]]</f>
        <v>0</v>
      </c>
      <c r="G16" s="49">
        <f>+Principio1[[#This Row],[Answer]]</f>
        <v>0</v>
      </c>
      <c r="H16" s="48" t="str">
        <f>+Principio1[[#This Row],[Conformity Level]]</f>
        <v>Not Applicable</v>
      </c>
      <c r="I16" s="49" t="str">
        <f>+Principio1[[#This Row],[Type]]</f>
        <v xml:space="preserve"> </v>
      </c>
      <c r="J16" s="50" t="str">
        <f>+Principio1[[#This Row],[Activities]]</f>
        <v>Waiting for your answer</v>
      </c>
    </row>
    <row r="17" spans="1:10" ht="45">
      <c r="A17" s="62">
        <f>Answers!C15</f>
        <v>5</v>
      </c>
      <c r="B17" s="62">
        <v>1</v>
      </c>
      <c r="C17" s="62" t="str">
        <f>Answers!D15</f>
        <v>1.3</v>
      </c>
      <c r="D17" s="63" t="str">
        <f>Answers!F15</f>
        <v>Do I know and understand the laws and international conventions that I must comply with for the forestry activity I carry out?</v>
      </c>
      <c r="E17" s="64" t="str">
        <f>+Answers!E15</f>
        <v>CC</v>
      </c>
      <c r="F17" s="64">
        <f>+Principio1[[#This Row],[LRC]]</f>
        <v>0</v>
      </c>
      <c r="G17" s="49">
        <f>+Principio1[[#This Row],[Answer]]</f>
        <v>0</v>
      </c>
      <c r="H17" s="48" t="str">
        <f>+Principio1[[#This Row],[Conformity Level]]</f>
        <v>Not Applicable</v>
      </c>
      <c r="I17" s="49" t="str">
        <f>+Principio1[[#This Row],[Type]]</f>
        <v xml:space="preserve"> </v>
      </c>
      <c r="J17" s="50" t="str">
        <f>+Principio1[[#This Row],[Activities]]</f>
        <v>Waiting for your answer</v>
      </c>
    </row>
    <row r="18" spans="1:10" ht="45">
      <c r="A18" s="62">
        <f>Answers!C16</f>
        <v>5</v>
      </c>
      <c r="B18" s="62">
        <v>1</v>
      </c>
      <c r="C18" s="62" t="str">
        <f>Answers!D16</f>
        <v>1.3</v>
      </c>
      <c r="D18" s="63" t="str">
        <f>Answers!F16</f>
        <v>Do I know and understand the laws and international conventions that I must comply with for the forestry activity I carry out?</v>
      </c>
      <c r="E18" s="64" t="str">
        <f>+Answers!E16</f>
        <v>CC</v>
      </c>
      <c r="F18" s="64">
        <f>+Principio1[[#This Row],[LRC]]</f>
        <v>0</v>
      </c>
      <c r="G18" s="49">
        <f>+Principio1[[#This Row],[Answer]]</f>
        <v>0</v>
      </c>
      <c r="H18" s="48" t="str">
        <f>+Principio1[[#This Row],[Conformity Level]]</f>
        <v>Not Applicable</v>
      </c>
      <c r="I18" s="49" t="str">
        <f>+Principio1[[#This Row],[Type]]</f>
        <v xml:space="preserve"> </v>
      </c>
      <c r="J18" s="50" t="str">
        <f>+Principio1[[#This Row],[Activities]]</f>
        <v>Waiting for your answer</v>
      </c>
    </row>
    <row r="19" spans="1:10" ht="30">
      <c r="A19" s="62">
        <f>Answers!C17</f>
        <v>6</v>
      </c>
      <c r="B19" s="62">
        <v>1</v>
      </c>
      <c r="C19" s="62" t="str">
        <f>Answers!D17</f>
        <v>1.3</v>
      </c>
      <c r="D19" s="63" t="str">
        <f>Answers!F17</f>
        <v>Can I demonstrate that I comply with the laws and international conventions that apply to my forestry activity?</v>
      </c>
      <c r="E19" s="64" t="str">
        <f>+Answers!E17</f>
        <v>CC</v>
      </c>
      <c r="F19" s="64">
        <f>+Principio1[[#This Row],[LRC]]</f>
        <v>0</v>
      </c>
      <c r="G19" s="49">
        <f>+Principio1[[#This Row],[Answer]]</f>
        <v>0</v>
      </c>
      <c r="H19" s="48" t="str">
        <f>+Principio1[[#This Row],[Conformity Level]]</f>
        <v>Not Applicable</v>
      </c>
      <c r="I19" s="49" t="str">
        <f>+Principio1[[#This Row],[Type]]</f>
        <v xml:space="preserve"> </v>
      </c>
      <c r="J19" s="50" t="str">
        <f>+Principio1[[#This Row],[Activities]]</f>
        <v>Waiting for your answer</v>
      </c>
    </row>
    <row r="20" spans="1:10" ht="30">
      <c r="A20" s="62">
        <f>Answers!C18</f>
        <v>7</v>
      </c>
      <c r="B20" s="62">
        <v>1</v>
      </c>
      <c r="C20" s="62" t="str">
        <f>Answers!D18</f>
        <v>1.3</v>
      </c>
      <c r="D20" s="63" t="str">
        <f>Answers!F18</f>
        <v>Do I pay on time all taxes and fees for my Management Unit and for the forestry activity I carry out?</v>
      </c>
      <c r="E20" s="64" t="str">
        <f>+Answers!E18</f>
        <v>CC</v>
      </c>
      <c r="F20" s="64">
        <f>+Principio1[[#This Row],[LRC]]</f>
        <v>0</v>
      </c>
      <c r="G20" s="49">
        <f>+Principio1[[#This Row],[Answer]]</f>
        <v>0</v>
      </c>
      <c r="H20" s="48" t="str">
        <f>+Principio1[[#This Row],[Conformity Level]]</f>
        <v>Not Applicable</v>
      </c>
      <c r="I20" s="49" t="str">
        <f>+Principio1[[#This Row],[Type]]</f>
        <v xml:space="preserve"> </v>
      </c>
      <c r="J20" s="50" t="str">
        <f>+Principio1[[#This Row],[Activities]]</f>
        <v>Waiting for your answer</v>
      </c>
    </row>
    <row r="21" spans="1:10" ht="30">
      <c r="A21" s="62">
        <f>Answers!C19</f>
        <v>7</v>
      </c>
      <c r="B21" s="62">
        <v>1</v>
      </c>
      <c r="C21" s="62" t="str">
        <f>Answers!D19</f>
        <v>1.3</v>
      </c>
      <c r="D21" s="63" t="str">
        <f>Answers!F19</f>
        <v>Do I pay on time all taxes and fees for my Management Unit and for the forestry activity I carry out?</v>
      </c>
      <c r="E21" s="64" t="str">
        <f>+Answers!E19</f>
        <v>CC</v>
      </c>
      <c r="F21" s="64">
        <f>+Principio1[[#This Row],[LRC]]</f>
        <v>0</v>
      </c>
      <c r="G21" s="49">
        <f>+Principio1[[#This Row],[Answer]]</f>
        <v>0</v>
      </c>
      <c r="H21" s="48" t="str">
        <f>+Principio1[[#This Row],[Conformity Level]]</f>
        <v>Not Applicable</v>
      </c>
      <c r="I21" s="49" t="str">
        <f>+Principio1[[#This Row],[Type]]</f>
        <v xml:space="preserve"> </v>
      </c>
      <c r="J21" s="50" t="str">
        <f>+Principio1[[#This Row],[Activities]]</f>
        <v>Waiting for your answer</v>
      </c>
    </row>
    <row r="22" spans="1:10" ht="45">
      <c r="A22" s="62">
        <f>Answers!C20</f>
        <v>8</v>
      </c>
      <c r="B22" s="62">
        <v>1</v>
      </c>
      <c r="C22" s="62" t="str">
        <f>Answers!D20</f>
        <v>1.4</v>
      </c>
      <c r="D22" s="63" t="str">
        <f>Answers!F20</f>
        <v>Do I protect my Management Unit from illegal logging, hunting, fishing, capture, gathering, settlement and other unauthorized activities?</v>
      </c>
      <c r="E22" s="64" t="str">
        <f>+Answers!E20</f>
        <v>CIC</v>
      </c>
      <c r="F22" s="64">
        <f>+Principio1[[#This Row],[LRC]]</f>
        <v>0</v>
      </c>
      <c r="G22" s="49">
        <f>+Principio1[[#This Row],[Answer]]</f>
        <v>0</v>
      </c>
      <c r="H22" s="48" t="str">
        <f>+Principio1[[#This Row],[Conformity Level]]</f>
        <v>Not Applicable</v>
      </c>
      <c r="I22" s="49" t="str">
        <f>+Principio1[[#This Row],[Type]]</f>
        <v xml:space="preserve"> </v>
      </c>
      <c r="J22" s="50" t="str">
        <f>+Principio1[[#This Row],[Activities]]</f>
        <v>Waiting for your answer</v>
      </c>
    </row>
    <row r="23" spans="1:10" ht="45">
      <c r="A23" s="62">
        <f>Answers!C21</f>
        <v>8</v>
      </c>
      <c r="B23" s="62">
        <v>1</v>
      </c>
      <c r="C23" s="62" t="str">
        <f>Answers!D21</f>
        <v>1.4</v>
      </c>
      <c r="D23" s="63" t="str">
        <f>Answers!F21</f>
        <v>Do I protect my Management Unit from illegal harvesting, hunting, fishing, capture, gathering, settlement and other unauthorized activities?</v>
      </c>
      <c r="E23" s="64" t="str">
        <f>+Answers!E21</f>
        <v>CIC</v>
      </c>
      <c r="F23" s="64">
        <f>+Principio1[[#This Row],[LRC]]</f>
        <v>0</v>
      </c>
      <c r="G23" s="49">
        <f>+Principio1[[#This Row],[Answer]]</f>
        <v>0</v>
      </c>
      <c r="H23" s="48" t="str">
        <f>+Principio1[[#This Row],[Conformity Level]]</f>
        <v>Not Applicable</v>
      </c>
      <c r="I23" s="49" t="str">
        <f>+Principio1[[#This Row],[Type]]</f>
        <v xml:space="preserve"> </v>
      </c>
      <c r="J23" s="50" t="str">
        <f>+Principio1[[#This Row],[Activities]]</f>
        <v>Waiting for your answer</v>
      </c>
    </row>
    <row r="24" spans="1:10" ht="45">
      <c r="A24" s="62">
        <f>Answers!C22</f>
        <v>8</v>
      </c>
      <c r="B24" s="62">
        <v>1</v>
      </c>
      <c r="C24" s="62" t="str">
        <f>Answers!D22</f>
        <v>1.4</v>
      </c>
      <c r="D24" s="63" t="str">
        <f>Answers!F22</f>
        <v>Do I protect my Management Unit from illegal harvesting, hunting, fishing, capture, collection, settlement and other unauthorized activities?</v>
      </c>
      <c r="E24" s="64" t="str">
        <f>+Answers!E22</f>
        <v>CIC</v>
      </c>
      <c r="F24" s="64">
        <f>+Principio1[[#This Row],[LRC]]</f>
        <v>0</v>
      </c>
      <c r="G24" s="49">
        <f>+Principio1[[#This Row],[Answer]]</f>
        <v>0</v>
      </c>
      <c r="H24" s="48" t="str">
        <f>+Principio1[[#This Row],[Conformity Level]]</f>
        <v>Not Applicable</v>
      </c>
      <c r="I24" s="49" t="str">
        <f>+Principio1[[#This Row],[Type]]</f>
        <v xml:space="preserve"> </v>
      </c>
      <c r="J24" s="50" t="str">
        <f>+Principio1[[#This Row],[Activities]]</f>
        <v>Waiting for your answer</v>
      </c>
    </row>
    <row r="25" spans="1:10" ht="30">
      <c r="A25" s="62">
        <f>Answers!C23</f>
        <v>9</v>
      </c>
      <c r="B25" s="62">
        <v>1</v>
      </c>
      <c r="C25" s="62" t="str">
        <f>Answers!D23</f>
        <v>1.4</v>
      </c>
      <c r="D25" s="63" t="str">
        <f>Answers!F23</f>
        <v>Do I cooperate with governmental institutions for protection against illegal activities?</v>
      </c>
      <c r="E25" s="64" t="str">
        <f>+Answers!E23</f>
        <v>CIC</v>
      </c>
      <c r="F25" s="64">
        <f>+Principio1[[#This Row],[LRC]]</f>
        <v>0</v>
      </c>
      <c r="G25" s="49">
        <f>+Principio1[[#This Row],[Answer]]</f>
        <v>0</v>
      </c>
      <c r="H25" s="48" t="str">
        <f>+Principio1[[#This Row],[Conformity Level]]</f>
        <v>Not Applicable</v>
      </c>
      <c r="I25" s="49" t="str">
        <f>+Principio1[[#This Row],[Type]]</f>
        <v xml:space="preserve"> </v>
      </c>
      <c r="J25" s="50" t="str">
        <f>+Principio1[[#This Row],[Activities]]</f>
        <v>Waiting for your answer</v>
      </c>
    </row>
    <row r="26" spans="1:10" ht="30">
      <c r="A26" s="62">
        <f>Answers!C24</f>
        <v>10</v>
      </c>
      <c r="B26" s="62">
        <v>1</v>
      </c>
      <c r="C26" s="62" t="str">
        <f>Answers!D24</f>
        <v>1.4</v>
      </c>
      <c r="D26" s="63" t="str">
        <f>Answers!F24</f>
        <v xml:space="preserve">Do I keep a record of illegal activities I detect in my Management Unit? </v>
      </c>
      <c r="E26" s="64" t="str">
        <f>+Answers!E24</f>
        <v>CIC</v>
      </c>
      <c r="F26" s="64">
        <f>+Principio1[[#This Row],[LRC]]</f>
        <v>0</v>
      </c>
      <c r="G26" s="49">
        <f>+Principio1[[#This Row],[Answer]]</f>
        <v>0</v>
      </c>
      <c r="H26" s="48" t="str">
        <f>+Principio1[[#This Row],[Conformity Level]]</f>
        <v>Not Applicable</v>
      </c>
      <c r="I26" s="49" t="str">
        <f>+Principio1[[#This Row],[Type]]</f>
        <v xml:space="preserve"> </v>
      </c>
      <c r="J26" s="50" t="str">
        <f>+Principio1[[#This Row],[Activities]]</f>
        <v>Waiting for your answer</v>
      </c>
    </row>
    <row r="27" spans="1:10" ht="45">
      <c r="A27" s="62">
        <f>Answers!C25</f>
        <v>11</v>
      </c>
      <c r="B27" s="62">
        <v>1</v>
      </c>
      <c r="C27" s="62" t="str">
        <f>Answers!D25</f>
        <v>1.5</v>
      </c>
      <c r="D27" s="63" t="str">
        <f>Answers!F25</f>
        <v>Do I know and comply with all laws regarding the transport and trade of products obtained from the forest to the first point where I sell them?</v>
      </c>
      <c r="E27" s="64" t="str">
        <f>+Answers!E25</f>
        <v>CC</v>
      </c>
      <c r="F27" s="64">
        <f>+Principio1[[#This Row],[LRC]]</f>
        <v>0</v>
      </c>
      <c r="G27" s="49">
        <f>+Principio1[[#This Row],[Answer]]</f>
        <v>0</v>
      </c>
      <c r="H27" s="48" t="str">
        <f>+Principio1[[#This Row],[Conformity Level]]</f>
        <v>Not Applicable</v>
      </c>
      <c r="I27" s="49" t="str">
        <f>+Principio1[[#This Row],[Type]]</f>
        <v xml:space="preserve"> </v>
      </c>
      <c r="J27" s="50" t="str">
        <f>+Principio1[[#This Row],[Activities]]</f>
        <v>Waiting for your answer</v>
      </c>
    </row>
    <row r="28" spans="1:10" ht="60">
      <c r="A28" s="62">
        <f>Answers!C26</f>
        <v>12</v>
      </c>
      <c r="B28" s="62">
        <v>1</v>
      </c>
      <c r="C28" s="62" t="str">
        <f>Answers!D26</f>
        <v>1.5</v>
      </c>
      <c r="D28" s="63" t="str">
        <f>Answers!F26</f>
        <v>Do I know which tree species are protected by international legislation (Convention on International Trade in Endangered Species of Wild Fauna and Flora-CITES) and do I have special permits when harvesting and trading them?</v>
      </c>
      <c r="E28" s="64" t="str">
        <f>+Answers!E26</f>
        <v>CC</v>
      </c>
      <c r="F28" s="64">
        <f>+Principio1[[#This Row],[LRC]]</f>
        <v>0</v>
      </c>
      <c r="G28" s="49">
        <f>+Principio1[[#This Row],[Answer]]</f>
        <v>0</v>
      </c>
      <c r="H28" s="48" t="str">
        <f>+Principio1[[#This Row],[Conformity Level]]</f>
        <v>Not Applicable</v>
      </c>
      <c r="I28" s="49" t="str">
        <f>+Principio1[[#This Row],[Type]]</f>
        <v xml:space="preserve"> </v>
      </c>
      <c r="J28" s="50" t="str">
        <f>+Principio1[[#This Row],[Activities]]</f>
        <v>Waiting for your answer</v>
      </c>
    </row>
    <row r="29" spans="1:10" ht="45">
      <c r="A29" s="62">
        <f>Answers!C27</f>
        <v>13</v>
      </c>
      <c r="B29" s="62">
        <v>1</v>
      </c>
      <c r="C29" s="62" t="str">
        <f>Answers!D27</f>
        <v>1.6</v>
      </c>
      <c r="D29" s="63" t="str">
        <f>Answers!F27</f>
        <v>Have I had a dispute with anyone about land tenure and resource use issues in my Management Unit that has not been resolved quickly?</v>
      </c>
      <c r="E29" s="64" t="str">
        <f>+Answers!E27</f>
        <v>CC</v>
      </c>
      <c r="F29" s="64">
        <f>+Principio1[[#This Row],[LRC]]</f>
        <v>0</v>
      </c>
      <c r="G29" s="49">
        <f>+Principio1[[#This Row],[Answer]]</f>
        <v>0</v>
      </c>
      <c r="H29" s="48" t="str">
        <f>+Principio1[[#This Row],[Conformity Level]]</f>
        <v>Not Applicable</v>
      </c>
      <c r="I29" s="49" t="str">
        <f>+Principio1[[#This Row],[Type]]</f>
        <v xml:space="preserve"> </v>
      </c>
      <c r="J29" s="50" t="str">
        <f>+Principio1[[#This Row],[Activities]]</f>
        <v>Waiting for your answer</v>
      </c>
    </row>
    <row r="30" spans="1:10" ht="30">
      <c r="A30" s="62">
        <f>Answers!C28</f>
        <v>14</v>
      </c>
      <c r="B30" s="62">
        <v>1</v>
      </c>
      <c r="C30" s="62" t="str">
        <f>Answers!D28</f>
        <v>1.6</v>
      </c>
      <c r="D30" s="63" t="str">
        <f>Answers!F28</f>
        <v xml:space="preserve">Do I have a procedure in place to help me address disputes that may arise about land tenure and resource use rights? </v>
      </c>
      <c r="E30" s="64" t="str">
        <f>+Answers!E28</f>
        <v>CC</v>
      </c>
      <c r="F30" s="64">
        <f>+Principio1[[#This Row],[LRC]]</f>
        <v>0</v>
      </c>
      <c r="G30" s="49">
        <f>+Principio1[[#This Row],[Answer]]</f>
        <v>0</v>
      </c>
      <c r="H30" s="48" t="str">
        <f>+Principio1[[#This Row],[Conformity Level]]</f>
        <v>Not Applicable</v>
      </c>
      <c r="I30" s="49" t="str">
        <f>+Principio1[[#This Row],[Type]]</f>
        <v xml:space="preserve"> </v>
      </c>
      <c r="J30" s="50" t="str">
        <f>+Principio1[[#This Row],[Activities]]</f>
        <v>Waiting for your answer</v>
      </c>
    </row>
    <row r="31" spans="1:10" ht="45">
      <c r="A31" s="62">
        <f>Answers!C29</f>
        <v>15</v>
      </c>
      <c r="B31" s="62">
        <v>1</v>
      </c>
      <c r="C31" s="62" t="str">
        <f>Answers!D29</f>
        <v>1.6</v>
      </c>
      <c r="D31" s="63" t="str">
        <f>Answers!F29</f>
        <v>Do I involve affected stakeholders in a culturally appropriate manner in the development of the dispute resolution procedure?</v>
      </c>
      <c r="E31" s="64" t="str">
        <f>+Answers!E29</f>
        <v>CC</v>
      </c>
      <c r="F31" s="64">
        <f>+Principio1[[#This Row],[LRC]]</f>
        <v>0</v>
      </c>
      <c r="G31" s="49">
        <f>+Principio1[[#This Row],[Answer]]</f>
        <v>0</v>
      </c>
      <c r="H31" s="48" t="str">
        <f>+Principio1[[#This Row],[Conformity Level]]</f>
        <v>Not Applicable</v>
      </c>
      <c r="I31" s="49" t="str">
        <f>+Principio1[[#This Row],[Type]]</f>
        <v xml:space="preserve"> </v>
      </c>
      <c r="J31" s="50" t="str">
        <f>+Principio1[[#This Row],[Activities]]</f>
        <v>Waiting for your answer</v>
      </c>
    </row>
    <row r="32" spans="1:10" ht="30">
      <c r="A32" s="62">
        <f>Answers!C30</f>
        <v>16</v>
      </c>
      <c r="B32" s="62">
        <v>1</v>
      </c>
      <c r="C32" s="80" t="str">
        <f>Answers!D30</f>
        <v>1.6</v>
      </c>
      <c r="D32" s="63" t="str">
        <f>Answers!F30</f>
        <v>Have I made the dispute resolution procedure publicly available?</v>
      </c>
      <c r="E32" s="80" t="str">
        <f>+Answers!E30</f>
        <v>CC</v>
      </c>
      <c r="F32" s="69">
        <f>+Principio1[[#This Row],[LRC]]</f>
        <v>0</v>
      </c>
      <c r="G32" s="49">
        <f>+Principio1[[#This Row],[Answer]]</f>
        <v>0</v>
      </c>
      <c r="H32" s="48" t="str">
        <f>IF(Principio11213[[#This Row],[Answer]]="Yes","Conformity",IF(Principio11213[[#This Row],[Answer]]="No","Non-Conformity","Not Applicable"))</f>
        <v>Not Applicable</v>
      </c>
      <c r="I32" s="49" t="str">
        <f>+Principio1[[#This Row],[Type]]</f>
        <v xml:space="preserve"> </v>
      </c>
      <c r="J32" s="50" t="str">
        <f>+Principio1[[#This Row],[Activities]]</f>
        <v>Waiting for your answer</v>
      </c>
    </row>
    <row r="33" spans="1:10" ht="45">
      <c r="A33" s="62">
        <f>Answers!C31</f>
        <v>17</v>
      </c>
      <c r="B33" s="62">
        <v>1</v>
      </c>
      <c r="C33" s="80" t="str">
        <f>Answers!D31</f>
        <v>1.6</v>
      </c>
      <c r="D33" s="63" t="str">
        <f>Answers!F31</f>
        <v>Have I stopped forest management activities if there are disputes of substantial magnitude or duration or involve a significant number of interests?</v>
      </c>
      <c r="E33" s="80" t="str">
        <f>+Answers!E31</f>
        <v>CC</v>
      </c>
      <c r="F33" s="69">
        <f>+Principio1[[#This Row],[LRC]]</f>
        <v>0</v>
      </c>
      <c r="G33" s="49">
        <f>+Principio1[[#This Row],[Answer]]</f>
        <v>0</v>
      </c>
      <c r="H33" s="48" t="str">
        <f>IF(Principio11213[[#This Row],[Answer]]="Yes","Conformity",IF(Principio11213[[#This Row],[Answer]]="No","Non-Conformity","Not Applicable"))</f>
        <v>Not Applicable</v>
      </c>
      <c r="I33" s="49" t="str">
        <f>+Principio1[[#This Row],[Type]]</f>
        <v xml:space="preserve"> </v>
      </c>
      <c r="J33" s="50" t="str">
        <f>+Principio1[[#This Row],[Activities]]</f>
        <v>Waiting for your answer</v>
      </c>
    </row>
    <row r="34" spans="1:10" ht="30">
      <c r="A34" s="62">
        <f>Answers!C32</f>
        <v>18</v>
      </c>
      <c r="B34" s="62">
        <v>1</v>
      </c>
      <c r="C34" s="62" t="str">
        <f>Answers!D32</f>
        <v>1.6</v>
      </c>
      <c r="D34" s="63" t="str">
        <f>Answers!F32</f>
        <v xml:space="preserve">Have I applied the procedure for resolving disputes about land tenure and resource use rights? </v>
      </c>
      <c r="E34" s="64" t="str">
        <f>+Answers!E32</f>
        <v>CC</v>
      </c>
      <c r="F34" s="64">
        <f>+Principio1[[#This Row],[LRC]]</f>
        <v>0</v>
      </c>
      <c r="G34" s="49">
        <f>+Principio1[[#This Row],[Answer]]</f>
        <v>0</v>
      </c>
      <c r="H34" s="48" t="str">
        <f>+Principio1[[#This Row],[Conformity Level]]</f>
        <v>Not Applicable</v>
      </c>
      <c r="I34" s="49" t="str">
        <f>+Principio1[[#This Row],[Type]]</f>
        <v xml:space="preserve"> </v>
      </c>
      <c r="J34" s="50" t="str">
        <f>+Principio1[[#This Row],[Activities]]</f>
        <v>Waiting for your answer</v>
      </c>
    </row>
    <row r="35" spans="1:10" ht="30">
      <c r="A35" s="62">
        <f>Answers!C33</f>
        <v>19</v>
      </c>
      <c r="B35" s="62">
        <v>1</v>
      </c>
      <c r="C35" s="62" t="str">
        <f>Answers!D33</f>
        <v>1.6</v>
      </c>
      <c r="D35" s="63" t="str">
        <f>Answers!F33</f>
        <v>Do I keep a record of all disputes I have had with anyone about land tenure and resource use?</v>
      </c>
      <c r="E35" s="64" t="str">
        <f>+Answers!E33</f>
        <v>CC</v>
      </c>
      <c r="F35" s="64">
        <f>+Principio1[[#This Row],[LRC]]</f>
        <v>0</v>
      </c>
      <c r="G35" s="49">
        <f>+Principio1[[#This Row],[Answer]]</f>
        <v>0</v>
      </c>
      <c r="H35" s="48" t="str">
        <f>+Principio1[[#This Row],[Conformity Level]]</f>
        <v>Not Applicable</v>
      </c>
      <c r="I35" s="49" t="str">
        <f>+Principio1[[#This Row],[Type]]</f>
        <v xml:space="preserve"> </v>
      </c>
      <c r="J35" s="50" t="str">
        <f>+Principio1[[#This Row],[Activities]]</f>
        <v>Waiting for your answer</v>
      </c>
    </row>
    <row r="36" spans="1:10" ht="30">
      <c r="A36" s="62">
        <f>Answers!C34</f>
        <v>20</v>
      </c>
      <c r="B36" s="62">
        <v>1</v>
      </c>
      <c r="C36" s="62" t="str">
        <f>Answers!D34</f>
        <v>1.7</v>
      </c>
      <c r="D36" s="63" t="str">
        <f>Answers!F34</f>
        <v xml:space="preserve">Can I demonstrate that I have committed publicly and in writing not to offer or receive any bribe or other form of corruption? </v>
      </c>
      <c r="E36" s="64" t="str">
        <f>+Answers!E34</f>
        <v>CC</v>
      </c>
      <c r="F36" s="64">
        <f>+Principio1[[#This Row],[LRC]]</f>
        <v>0</v>
      </c>
      <c r="G36" s="49">
        <f>+Principio1[[#This Row],[Answer]]</f>
        <v>0</v>
      </c>
      <c r="H36" s="48" t="str">
        <f>+Principio1[[#This Row],[Conformity Level]]</f>
        <v>Not Applicable</v>
      </c>
      <c r="I36" s="49" t="str">
        <f>+Principio1[[#This Row],[Type]]</f>
        <v xml:space="preserve"> </v>
      </c>
      <c r="J36" s="50" t="str">
        <f>+Principio1[[#This Row],[Activities]]</f>
        <v>Waiting for your answer</v>
      </c>
    </row>
    <row r="37" spans="1:10">
      <c r="A37" s="62">
        <f>Answers!C35</f>
        <v>21</v>
      </c>
      <c r="B37" s="62">
        <v>1</v>
      </c>
      <c r="C37" s="62" t="str">
        <f>Answers!D35</f>
        <v>1.7</v>
      </c>
      <c r="D37" s="63" t="str">
        <f>Answers!F35</f>
        <v>Do I know the anti-corruption laws of my country?</v>
      </c>
      <c r="E37" s="64" t="str">
        <f>+Answers!E35</f>
        <v>CC</v>
      </c>
      <c r="F37" s="64">
        <f>+Principio1[[#This Row],[LRC]]</f>
        <v>0</v>
      </c>
      <c r="G37" s="49">
        <f>+Principio1[[#This Row],[Answer]]</f>
        <v>0</v>
      </c>
      <c r="H37" s="48" t="str">
        <f>+Principio1[[#This Row],[Conformity Level]]</f>
        <v>Not Applicable</v>
      </c>
      <c r="I37" s="49" t="str">
        <f>+Principio1[[#This Row],[Type]]</f>
        <v xml:space="preserve"> </v>
      </c>
      <c r="J37" s="50" t="str">
        <f>+Principio1[[#This Row],[Activities]]</f>
        <v>Waiting for your answer</v>
      </c>
    </row>
    <row r="38" spans="1:10">
      <c r="A38" s="62">
        <f>Answers!C36</f>
        <v>21</v>
      </c>
      <c r="B38" s="62">
        <v>1</v>
      </c>
      <c r="C38" s="62" t="str">
        <f>Answers!D36</f>
        <v>1.7</v>
      </c>
      <c r="D38" s="63" t="str">
        <f>Answers!F36</f>
        <v>Am I aware of my country's anti-corruption laws?</v>
      </c>
      <c r="E38" s="64" t="str">
        <f>+Answers!E36</f>
        <v>CC</v>
      </c>
      <c r="F38" s="64">
        <f>+Principio1[[#This Row],[LRC]]</f>
        <v>0</v>
      </c>
      <c r="G38" s="49">
        <f>+Principio1[[#This Row],[Answer]]</f>
        <v>0</v>
      </c>
      <c r="H38" s="48" t="str">
        <f>+Principio1[[#This Row],[Conformity Level]]</f>
        <v>Not Applicable</v>
      </c>
      <c r="I38" s="49" t="str">
        <f>+Principio1[[#This Row],[Type]]</f>
        <v xml:space="preserve"> </v>
      </c>
      <c r="J38" s="50" t="str">
        <f>+Principio1[[#This Row],[Activities]]</f>
        <v>Waiting for your answer</v>
      </c>
    </row>
    <row r="39" spans="1:10" ht="30">
      <c r="A39" s="62">
        <f>Answers!C37</f>
        <v>22</v>
      </c>
      <c r="B39" s="62">
        <v>1</v>
      </c>
      <c r="C39" s="62" t="str">
        <f>Answers!D37</f>
        <v>1.7</v>
      </c>
      <c r="D39" s="63" t="str">
        <f>Answers!F37</f>
        <v>Do I do anything to avoid participating or being forced to participate in acts of corruption?</v>
      </c>
      <c r="E39" s="64" t="str">
        <f>+Answers!E37</f>
        <v>CC</v>
      </c>
      <c r="F39" s="64">
        <f>+Principio1[[#This Row],[LRC]]</f>
        <v>0</v>
      </c>
      <c r="G39" s="49">
        <f>+Principio1[[#This Row],[Answer]]</f>
        <v>0</v>
      </c>
      <c r="H39" s="48" t="str">
        <f>+Principio1[[#This Row],[Conformity Level]]</f>
        <v>Not Applicable</v>
      </c>
      <c r="I39" s="49" t="str">
        <f>+Principio1[[#This Row],[Type]]</f>
        <v xml:space="preserve"> </v>
      </c>
      <c r="J39" s="50" t="str">
        <f>+Principio1[[#This Row],[Activities]]</f>
        <v>Waiting for your answer</v>
      </c>
    </row>
    <row r="40" spans="1:10">
      <c r="A40" s="62">
        <f>Answers!C38</f>
        <v>23</v>
      </c>
      <c r="B40" s="62">
        <v>1</v>
      </c>
      <c r="C40" s="62" t="str">
        <f>Answers!D38</f>
        <v>1.7</v>
      </c>
      <c r="D40" s="63" t="str">
        <f>Answers!F38</f>
        <v>Has corruption occurred in my Organization?</v>
      </c>
      <c r="E40" s="64" t="str">
        <f>+Answers!E38</f>
        <v>CC</v>
      </c>
      <c r="F40" s="64">
        <f>+Principio1[[#This Row],[LRC]]</f>
        <v>0</v>
      </c>
      <c r="G40" s="49">
        <f>+Principio1[[#This Row],[Answer]]</f>
        <v>0</v>
      </c>
      <c r="H40" s="48" t="str">
        <f>+Principio1[[#This Row],[Conformity Level]]</f>
        <v>Not Applicable</v>
      </c>
      <c r="I40" s="49" t="str">
        <f>+Principio1[[#This Row],[Type]]</f>
        <v xml:space="preserve"> </v>
      </c>
      <c r="J40" s="50" t="str">
        <f>+Principio1[[#This Row],[Activities]]</f>
        <v>Waiting for your answer</v>
      </c>
    </row>
    <row r="41" spans="1:10" ht="45">
      <c r="A41" s="62">
        <f>Answers!C39</f>
        <v>24</v>
      </c>
      <c r="B41" s="62">
        <v>1</v>
      </c>
      <c r="C41" s="62" t="str">
        <f>Answers!D39</f>
        <v>1.8</v>
      </c>
      <c r="D41" s="63" t="str">
        <f>Answers!F39</f>
        <v xml:space="preserve">Can I demonstrate that I have publicly committed in writing to manage my Management Unit consistent with FSC requirements? </v>
      </c>
      <c r="E41" s="64" t="str">
        <f>+Answers!E39</f>
        <v>CC</v>
      </c>
      <c r="F41" s="64">
        <f>+Principio1[[#This Row],[LRC]]</f>
        <v>0</v>
      </c>
      <c r="G41" s="49">
        <f>+Principio1[[#This Row],[Answer]]</f>
        <v>0</v>
      </c>
      <c r="H41" s="48" t="str">
        <f>+Principio1[[#This Row],[Conformity Level]]</f>
        <v>Not Applicable</v>
      </c>
      <c r="I41" s="49" t="str">
        <f>+Principio1[[#This Row],[Type]]</f>
        <v xml:space="preserve"> </v>
      </c>
      <c r="J41" s="50" t="str">
        <f>+Principio1[[#This Row],[Activities]]</f>
        <v>Waiting for your answer</v>
      </c>
    </row>
    <row r="42" spans="1:10" ht="45">
      <c r="A42" s="62">
        <f>Answers!C40</f>
        <v>24</v>
      </c>
      <c r="B42" s="62">
        <v>1</v>
      </c>
      <c r="C42" s="62" t="str">
        <f>Answers!D40</f>
        <v>1.8</v>
      </c>
      <c r="D42" s="63" t="str">
        <f>Answers!F40</f>
        <v xml:space="preserve">Can I demonstrate that I have publicly committed in writing to manage my Management Unit consistent with FSC requirements? </v>
      </c>
      <c r="E42" s="64" t="str">
        <f>+Answers!E40</f>
        <v>CC</v>
      </c>
      <c r="F42" s="64">
        <f>+Principio1[[#This Row],[LRC]]</f>
        <v>0</v>
      </c>
      <c r="G42" s="49">
        <f>+Principio1[[#This Row],[Answer]]</f>
        <v>0</v>
      </c>
      <c r="H42" s="48" t="str">
        <f>+Principio1[[#This Row],[Conformity Level]]</f>
        <v>Not Applicable</v>
      </c>
      <c r="I42" s="49" t="str">
        <f>+Principio1[[#This Row],[Type]]</f>
        <v xml:space="preserve"> </v>
      </c>
      <c r="J42" s="50" t="str">
        <f>+Principio1[[#This Row],[Activities]]</f>
        <v>Waiting for your answer</v>
      </c>
    </row>
    <row r="43" spans="1:10">
      <c r="A43" s="62">
        <f>Answers!C41</f>
        <v>25</v>
      </c>
      <c r="B43" s="62">
        <v>2</v>
      </c>
      <c r="C43" s="62" t="str">
        <f>Answers!D41</f>
        <v>2.1</v>
      </c>
      <c r="D43" s="63" t="str">
        <f>Answers!F41</f>
        <v xml:space="preserve">Do other people work in my forestry activities? </v>
      </c>
      <c r="E43" s="64" t="str">
        <f>+Answers!E41</f>
        <v>CC</v>
      </c>
      <c r="F43" s="64">
        <f>+'P2'!E13</f>
        <v>0</v>
      </c>
      <c r="G43" s="49">
        <f>+'P2'!F13</f>
        <v>0</v>
      </c>
      <c r="H43" s="48" t="str">
        <f>+'P2'!G13</f>
        <v>Not Applicable</v>
      </c>
      <c r="I43" s="49" t="str">
        <f>+'P2'!H13</f>
        <v xml:space="preserve"> </v>
      </c>
      <c r="J43" s="50" t="str">
        <f>+'P2'!I13</f>
        <v>Waiting for your answer</v>
      </c>
    </row>
    <row r="44" spans="1:10">
      <c r="A44" s="62">
        <f>Answers!C42</f>
        <v>26</v>
      </c>
      <c r="B44" s="62">
        <v>2</v>
      </c>
      <c r="C44" s="62" t="str">
        <f>Answers!D42</f>
        <v>2.1</v>
      </c>
      <c r="D44" s="63" t="str">
        <f>Answers!F42</f>
        <v>Do people under the age of 15 work in my forestry activities?</v>
      </c>
      <c r="E44" s="64" t="str">
        <f>+Answers!E42</f>
        <v>CC</v>
      </c>
      <c r="F44" s="64">
        <f>+'P2'!E14</f>
        <v>0</v>
      </c>
      <c r="G44" s="49">
        <f>+'P2'!F14</f>
        <v>0</v>
      </c>
      <c r="H44" s="48" t="str">
        <f>+'P2'!G14</f>
        <v>Not Applicable</v>
      </c>
      <c r="I44" s="49" t="str">
        <f>+'P2'!H14</f>
        <v xml:space="preserve"> </v>
      </c>
      <c r="J44" s="50" t="str">
        <f>+'P2'!I14</f>
        <v>Waiting for your answer</v>
      </c>
    </row>
    <row r="45" spans="1:10">
      <c r="A45" s="62">
        <f>Answers!C43</f>
        <v>26</v>
      </c>
      <c r="B45" s="62">
        <v>2</v>
      </c>
      <c r="C45" s="62" t="str">
        <f>Answers!D43</f>
        <v>2.1</v>
      </c>
      <c r="D45" s="63" t="str">
        <f>Answers!F43</f>
        <v>Do people under the age of 15 work in my forestry activities?</v>
      </c>
      <c r="E45" s="64" t="str">
        <f>+Answers!E43</f>
        <v>CC</v>
      </c>
      <c r="F45" s="64">
        <f>+'P2'!E15</f>
        <v>0</v>
      </c>
      <c r="G45" s="49">
        <f>+'P2'!F15</f>
        <v>0</v>
      </c>
      <c r="H45" s="48" t="str">
        <f>+'P2'!G15</f>
        <v>Not Applicable</v>
      </c>
      <c r="I45" s="49" t="str">
        <f>+'P2'!H15</f>
        <v xml:space="preserve"> </v>
      </c>
      <c r="J45" s="50" t="str">
        <f>+'P2'!I15</f>
        <v>Waiting for your answer</v>
      </c>
    </row>
    <row r="46" spans="1:10" ht="30">
      <c r="A46" s="62">
        <f>Answers!C44</f>
        <v>27</v>
      </c>
      <c r="B46" s="62">
        <v>2</v>
      </c>
      <c r="C46" s="62" t="str">
        <f>Answers!D44</f>
        <v>2.1</v>
      </c>
      <c r="D46" s="63" t="str">
        <f>Answers!F44</f>
        <v>Do I have workers under the age of 18 doing heavy or dangerous work?</v>
      </c>
      <c r="E46" s="64" t="str">
        <f>+Answers!E44</f>
        <v>CC</v>
      </c>
      <c r="F46" s="64">
        <f>+'P2'!E16</f>
        <v>0</v>
      </c>
      <c r="G46" s="49">
        <f>+'P2'!F16</f>
        <v>0</v>
      </c>
      <c r="H46" s="48" t="str">
        <f>+'P2'!G16</f>
        <v>Not Applicable</v>
      </c>
      <c r="I46" s="49" t="str">
        <f>+'P2'!H16</f>
        <v xml:space="preserve"> </v>
      </c>
      <c r="J46" s="50" t="str">
        <f>+'P2'!I16</f>
        <v>Waiting for your answer</v>
      </c>
    </row>
    <row r="47" spans="1:10" ht="30">
      <c r="A47" s="62">
        <f>Answers!C45</f>
        <v>28</v>
      </c>
      <c r="B47" s="62">
        <v>2</v>
      </c>
      <c r="C47" s="62" t="str">
        <f>Answers!D45</f>
        <v>2.1</v>
      </c>
      <c r="D47" s="63" t="str">
        <f>Answers!F45</f>
        <v>Can I demonstrate that I am committed to eliminating all forms of child labor?</v>
      </c>
      <c r="E47" s="64" t="str">
        <f>+Answers!E45</f>
        <v>CC</v>
      </c>
      <c r="F47" s="64">
        <f>+'P2'!E17</f>
        <v>0</v>
      </c>
      <c r="G47" s="49">
        <f>+'P2'!F17</f>
        <v>0</v>
      </c>
      <c r="H47" s="48" t="str">
        <f>+'P2'!G17</f>
        <v>Not Applicable</v>
      </c>
      <c r="I47" s="49" t="str">
        <f>+'P2'!H17</f>
        <v xml:space="preserve"> </v>
      </c>
      <c r="J47" s="50" t="str">
        <f>+'P2'!I17</f>
        <v>Waiting for your answer</v>
      </c>
    </row>
    <row r="48" spans="1:10" ht="30">
      <c r="A48" s="62">
        <f>Answers!C46</f>
        <v>29</v>
      </c>
      <c r="B48" s="62">
        <v>2</v>
      </c>
      <c r="C48" s="62" t="str">
        <f>Answers!D46</f>
        <v>2.1</v>
      </c>
      <c r="D48" s="63" t="str">
        <f>Answers!F46</f>
        <v>Do the people who work for me do so without pressure and are working relationships based on mutual consent and respect?</v>
      </c>
      <c r="E48" s="64" t="str">
        <f>+Answers!E46</f>
        <v>CC</v>
      </c>
      <c r="F48" s="64">
        <f>+'P2'!E18</f>
        <v>0</v>
      </c>
      <c r="G48" s="49">
        <f>+'P2'!F18</f>
        <v>0</v>
      </c>
      <c r="H48" s="48" t="str">
        <f>+'P2'!G18</f>
        <v>Not Applicable</v>
      </c>
      <c r="I48" s="49" t="str">
        <f>+'P2'!H18</f>
        <v xml:space="preserve"> </v>
      </c>
      <c r="J48" s="50" t="str">
        <f>+'P2'!I18</f>
        <v>Waiting for your answer</v>
      </c>
    </row>
    <row r="49" spans="1:10" ht="30">
      <c r="A49" s="62">
        <f>Answers!C47</f>
        <v>29</v>
      </c>
      <c r="B49" s="62">
        <v>2</v>
      </c>
      <c r="C49" s="62" t="str">
        <f>Answers!D47</f>
        <v>2.1</v>
      </c>
      <c r="D49" s="63" t="str">
        <f>Answers!F47</f>
        <v>Do the people who work for me do so without pressure and are working relationships based on mutual consent and respect?</v>
      </c>
      <c r="E49" s="64" t="str">
        <f>+Answers!E47</f>
        <v>CC</v>
      </c>
      <c r="F49" s="64">
        <f>+'P2'!E19</f>
        <v>0</v>
      </c>
      <c r="G49" s="49">
        <f>+'P2'!F19</f>
        <v>0</v>
      </c>
      <c r="H49" s="48" t="str">
        <f>+'P2'!G19</f>
        <v>Not Applicable</v>
      </c>
      <c r="I49" s="49" t="str">
        <f>+'P2'!H19</f>
        <v xml:space="preserve"> </v>
      </c>
      <c r="J49" s="50" t="str">
        <f>+'P2'!I19</f>
        <v>Waiting for your answer</v>
      </c>
    </row>
    <row r="50" spans="1:10" ht="30">
      <c r="A50" s="62">
        <f>Answers!C48</f>
        <v>29</v>
      </c>
      <c r="B50" s="62">
        <v>2</v>
      </c>
      <c r="C50" s="62" t="str">
        <f>Answers!D48</f>
        <v>2.1</v>
      </c>
      <c r="D50" s="63" t="str">
        <f>Answers!F48</f>
        <v>Do the people who work for me do so without pressure and are working relationships based on mutual consent and respect?</v>
      </c>
      <c r="E50" s="64" t="str">
        <f>+Answers!E48</f>
        <v>CC</v>
      </c>
      <c r="F50" s="64">
        <f>+'P2'!E20</f>
        <v>0</v>
      </c>
      <c r="G50" s="49">
        <f>+'P2'!F20</f>
        <v>0</v>
      </c>
      <c r="H50" s="48" t="str">
        <f>+'P2'!G20</f>
        <v>Not Applicable</v>
      </c>
      <c r="I50" s="49" t="str">
        <f>+'P2'!H20</f>
        <v xml:space="preserve"> </v>
      </c>
      <c r="J50" s="50" t="str">
        <f>+'P2'!I20</f>
        <v>Waiting for your answer</v>
      </c>
    </row>
    <row r="51" spans="1:10" ht="30">
      <c r="A51" s="62">
        <f>Answers!C49</f>
        <v>30</v>
      </c>
      <c r="B51" s="62">
        <v>2</v>
      </c>
      <c r="C51" s="62" t="str">
        <f>Answers!D49</f>
        <v>2.1</v>
      </c>
      <c r="D51" s="63" t="str">
        <f>Answers!F49</f>
        <v>Do I allow workers to join workers' organizations of their own choosing?</v>
      </c>
      <c r="E51" s="64" t="str">
        <f>+Answers!E49</f>
        <v>CC</v>
      </c>
      <c r="F51" s="64">
        <f>+'P2'!E21</f>
        <v>0</v>
      </c>
      <c r="G51" s="49">
        <f>+'P2'!F21</f>
        <v>0</v>
      </c>
      <c r="H51" s="48" t="str">
        <f>+'P2'!G21</f>
        <v>Not Applicable</v>
      </c>
      <c r="I51" s="49" t="str">
        <f>+'P2'!H21</f>
        <v xml:space="preserve"> </v>
      </c>
      <c r="J51" s="50" t="str">
        <f>+'P2'!I21</f>
        <v>Waiting for your answer</v>
      </c>
    </row>
    <row r="52" spans="1:10" ht="45">
      <c r="A52" s="62">
        <f>Answers!C50</f>
        <v>31</v>
      </c>
      <c r="B52" s="62">
        <v>2</v>
      </c>
      <c r="C52" s="62" t="str">
        <f>Answers!D50</f>
        <v>2.2</v>
      </c>
      <c r="D52" s="63" t="str">
        <f>Answers!F50</f>
        <v>Do all people, regardless of gender, have the same opportunities to be hired as workers, to participate in training and other activities without discrimination?</v>
      </c>
      <c r="E52" s="64" t="str">
        <f>+Answers!E50</f>
        <v>CIC</v>
      </c>
      <c r="F52" s="64">
        <f>+'P2'!E22</f>
        <v>0</v>
      </c>
      <c r="G52" s="49">
        <f>+'P2'!F22</f>
        <v>0</v>
      </c>
      <c r="H52" s="48" t="str">
        <f>+'P2'!G22</f>
        <v>Not Applicable</v>
      </c>
      <c r="I52" s="49" t="str">
        <f>+'P2'!H22</f>
        <v xml:space="preserve"> </v>
      </c>
      <c r="J52" s="50" t="str">
        <f>+'P2'!I22</f>
        <v>Waiting for your answer</v>
      </c>
    </row>
    <row r="53" spans="1:10" ht="45">
      <c r="A53" s="62">
        <f>Answers!C51</f>
        <v>31</v>
      </c>
      <c r="B53" s="62">
        <v>2</v>
      </c>
      <c r="C53" s="62" t="str">
        <f>Answers!D51</f>
        <v>2.2</v>
      </c>
      <c r="D53" s="63" t="str">
        <f>Answers!F51</f>
        <v>Do all people, regardless of gender, have the same opportunities to be hired as workers, to participate in training and other activities without discrimination?</v>
      </c>
      <c r="E53" s="64" t="str">
        <f>+Answers!E51</f>
        <v>CIC</v>
      </c>
      <c r="F53" s="64">
        <f>+'P2'!E23</f>
        <v>0</v>
      </c>
      <c r="G53" s="49">
        <f>+'P2'!F23</f>
        <v>0</v>
      </c>
      <c r="H53" s="48" t="str">
        <f>+'P2'!G23</f>
        <v>Not Applicable</v>
      </c>
      <c r="I53" s="49" t="str">
        <f>+'P2'!H23</f>
        <v xml:space="preserve"> </v>
      </c>
      <c r="J53" s="50" t="str">
        <f>+'P2'!I23</f>
        <v>Waiting for your answer</v>
      </c>
    </row>
    <row r="54" spans="1:10" ht="30">
      <c r="A54" s="62">
        <f>Answers!C52</f>
        <v>32</v>
      </c>
      <c r="B54" s="62">
        <v>2</v>
      </c>
      <c r="C54" s="62" t="str">
        <f>Answers!D52</f>
        <v>2.2</v>
      </c>
      <c r="D54" s="63" t="str">
        <f>Answers!F52</f>
        <v>Do all people, regardless of gender, receive equal pay for equal work?</v>
      </c>
      <c r="E54" s="64" t="str">
        <f>+Answers!E52</f>
        <v>CIC</v>
      </c>
      <c r="F54" s="64">
        <f>+'P2'!E24</f>
        <v>0</v>
      </c>
      <c r="G54" s="49">
        <f>+'P2'!F24</f>
        <v>0</v>
      </c>
      <c r="H54" s="48" t="str">
        <f>+'P2'!G24</f>
        <v>Not Applicable</v>
      </c>
      <c r="I54" s="49" t="str">
        <f>+'P2'!H24</f>
        <v xml:space="preserve"> </v>
      </c>
      <c r="J54" s="50" t="str">
        <f>+'P2'!I24</f>
        <v>Waiting for your answer</v>
      </c>
    </row>
    <row r="55" spans="1:10" ht="30">
      <c r="A55" s="62">
        <f>Answers!C53</f>
        <v>32</v>
      </c>
      <c r="B55" s="62">
        <v>2</v>
      </c>
      <c r="C55" s="62" t="str">
        <f>Answers!D53</f>
        <v>2.2</v>
      </c>
      <c r="D55" s="63" t="str">
        <f>Answers!F53</f>
        <v>Do all people, regardless of gender, receive equal pay for equal work?</v>
      </c>
      <c r="E55" s="64" t="str">
        <f>+Answers!E53</f>
        <v>CIC</v>
      </c>
      <c r="F55" s="64">
        <f>+'P2'!E25</f>
        <v>0</v>
      </c>
      <c r="G55" s="49">
        <f>+'P2'!F25</f>
        <v>0</v>
      </c>
      <c r="H55" s="48" t="str">
        <f>+'P2'!G25</f>
        <v>Not Applicable</v>
      </c>
      <c r="I55" s="49" t="str">
        <f>+'P2'!H25</f>
        <v xml:space="preserve"> </v>
      </c>
      <c r="J55" s="50" t="str">
        <f>+'P2'!I25</f>
        <v>Waiting for your answer</v>
      </c>
    </row>
    <row r="56" spans="1:10" ht="30">
      <c r="A56" s="62">
        <f>Answers!C54</f>
        <v>32</v>
      </c>
      <c r="B56" s="62">
        <v>2</v>
      </c>
      <c r="C56" s="62" t="str">
        <f>Answers!D54</f>
        <v>2.2</v>
      </c>
      <c r="D56" s="63" t="str">
        <f>Answers!F54</f>
        <v>Do all people, regardless of gender, receive equal pay for equal work?</v>
      </c>
      <c r="E56" s="64" t="str">
        <f>+Answers!E54</f>
        <v>CIC</v>
      </c>
      <c r="F56" s="64">
        <f>+'P2'!E26</f>
        <v>0</v>
      </c>
      <c r="G56" s="49">
        <f>+'P2'!F26</f>
        <v>0</v>
      </c>
      <c r="H56" s="48" t="str">
        <f>+'P2'!G26</f>
        <v>Not Applicable</v>
      </c>
      <c r="I56" s="49" t="str">
        <f>+'P2'!H26</f>
        <v xml:space="preserve"> </v>
      </c>
      <c r="J56" s="50" t="str">
        <f>+'P2'!I26</f>
        <v>Waiting for your answer</v>
      </c>
    </row>
    <row r="57" spans="1:10">
      <c r="A57" s="62">
        <f>Answers!C55</f>
        <v>33</v>
      </c>
      <c r="B57" s="62">
        <v>2</v>
      </c>
      <c r="C57" s="62" t="str">
        <f>Answers!D55</f>
        <v>2.2</v>
      </c>
      <c r="D57" s="63" t="str">
        <f>Answers!F55</f>
        <v>Do I pay workers directly in the way I have agreed with them?</v>
      </c>
      <c r="E57" s="64" t="str">
        <f>+Answers!E55</f>
        <v>CIC</v>
      </c>
      <c r="F57" s="64">
        <f>+'P2'!E27</f>
        <v>0</v>
      </c>
      <c r="G57" s="49">
        <f>+'P2'!F27</f>
        <v>0</v>
      </c>
      <c r="H57" s="48" t="str">
        <f>+'P2'!G27</f>
        <v>Not Applicable</v>
      </c>
      <c r="I57" s="49" t="str">
        <f>+'P2'!H27</f>
        <v xml:space="preserve"> </v>
      </c>
      <c r="J57" s="50" t="str">
        <f>+'P2'!I27</f>
        <v>Waiting for your answer</v>
      </c>
    </row>
    <row r="58" spans="1:10">
      <c r="A58" s="62">
        <f>Answers!C56</f>
        <v>33</v>
      </c>
      <c r="B58" s="62">
        <v>2</v>
      </c>
      <c r="C58" s="62" t="str">
        <f>Answers!D56</f>
        <v>2.2</v>
      </c>
      <c r="D58" s="63" t="str">
        <f>Answers!F56</f>
        <v>Do I pay workers directly in the way I have agreed with them?</v>
      </c>
      <c r="E58" s="64" t="str">
        <f>+Answers!E56</f>
        <v>CIC</v>
      </c>
      <c r="F58" s="64">
        <f>+'P2'!E28</f>
        <v>0</v>
      </c>
      <c r="G58" s="49">
        <f>+'P2'!F28</f>
        <v>0</v>
      </c>
      <c r="H58" s="48" t="str">
        <f>+'P2'!G28</f>
        <v>Not Applicable</v>
      </c>
      <c r="I58" s="49" t="str">
        <f>+'P2'!H28</f>
        <v xml:space="preserve"> </v>
      </c>
      <c r="J58" s="50" t="str">
        <f>+'P2'!I28</f>
        <v>Waiting for your answer</v>
      </c>
    </row>
    <row r="59" spans="1:10" ht="30">
      <c r="A59" s="62">
        <f>Answers!C57</f>
        <v>34</v>
      </c>
      <c r="B59" s="62">
        <v>2</v>
      </c>
      <c r="C59" s="62" t="str">
        <f>Answers!D57</f>
        <v>2.2</v>
      </c>
      <c r="D59" s="63" t="str">
        <f>Answers!F57</f>
        <v>Do I give maternity/paternity leave to women/men as required by law?</v>
      </c>
      <c r="E59" s="64" t="str">
        <f>+Answers!E57</f>
        <v>CIC</v>
      </c>
      <c r="F59" s="64">
        <f>+'P2'!E29</f>
        <v>0</v>
      </c>
      <c r="G59" s="49">
        <f>+'P2'!F29</f>
        <v>0</v>
      </c>
      <c r="H59" s="48" t="str">
        <f>+'P2'!G29</f>
        <v>Not Applicable</v>
      </c>
      <c r="I59" s="49" t="str">
        <f>+'P2'!H29</f>
        <v xml:space="preserve"> </v>
      </c>
      <c r="J59" s="50" t="str">
        <f>+'P2'!I29</f>
        <v>Waiting for your answer</v>
      </c>
    </row>
    <row r="60" spans="1:10" ht="30">
      <c r="A60" s="62">
        <f>Answers!C58</f>
        <v>35</v>
      </c>
      <c r="B60" s="62">
        <v>2</v>
      </c>
      <c r="C60" s="62" t="str">
        <f>Answers!D58</f>
        <v>2.2</v>
      </c>
      <c r="D60" s="63" t="str">
        <f>Answers!F58</f>
        <v>Do women and men participate equally in  committees and decision-making?</v>
      </c>
      <c r="E60" s="64" t="str">
        <f>+Answers!E58</f>
        <v>CIC</v>
      </c>
      <c r="F60" s="64">
        <f>+'P2'!E30</f>
        <v>0</v>
      </c>
      <c r="G60" s="49">
        <f>+'P2'!F30</f>
        <v>0</v>
      </c>
      <c r="H60" s="48" t="str">
        <f>+'P2'!G30</f>
        <v>Not Applicable</v>
      </c>
      <c r="I60" s="49" t="str">
        <f>+'P2'!H30</f>
        <v xml:space="preserve"> </v>
      </c>
      <c r="J60" s="50" t="str">
        <f>+'P2'!I30</f>
        <v>Waiting for your answer</v>
      </c>
    </row>
    <row r="61" spans="1:10" ht="30">
      <c r="A61" s="62">
        <f>Answers!C59</f>
        <v>35</v>
      </c>
      <c r="B61" s="62">
        <v>2</v>
      </c>
      <c r="C61" s="62" t="str">
        <f>Answers!D59</f>
        <v>2.2</v>
      </c>
      <c r="D61" s="63" t="str">
        <f>Answers!F59</f>
        <v>Do women and men participate equally in  committees and decision-making?</v>
      </c>
      <c r="E61" s="64" t="str">
        <f>+Answers!E59</f>
        <v>CIC</v>
      </c>
      <c r="F61" s="64">
        <f>+'P2'!E31</f>
        <v>0</v>
      </c>
      <c r="G61" s="49">
        <f>+'P2'!F31</f>
        <v>0</v>
      </c>
      <c r="H61" s="48" t="str">
        <f>+'P2'!G31</f>
        <v>Not Applicable</v>
      </c>
      <c r="I61" s="49" t="str">
        <f>+'P2'!H31</f>
        <v xml:space="preserve"> </v>
      </c>
      <c r="J61" s="50" t="str">
        <f>+'P2'!I31</f>
        <v>Waiting for your answer</v>
      </c>
    </row>
    <row r="62" spans="1:10" ht="30">
      <c r="A62" s="62">
        <f>Answers!C60</f>
        <v>36</v>
      </c>
      <c r="B62" s="62">
        <v>2</v>
      </c>
      <c r="C62" s="62" t="str">
        <f>Answers!D60</f>
        <v>2.2</v>
      </c>
      <c r="D62" s="63" t="str">
        <f>Answers!F60</f>
        <v>Are there mechanisms in place to address cases of discrimination, violence and sexual harassment?</v>
      </c>
      <c r="E62" s="64" t="str">
        <f>+Answers!E60</f>
        <v>CIC</v>
      </c>
      <c r="F62" s="64">
        <f>+'P2'!E32</f>
        <v>0</v>
      </c>
      <c r="G62" s="49">
        <f>+'P2'!F32</f>
        <v>0</v>
      </c>
      <c r="H62" s="48" t="str">
        <f>+'P2'!G32</f>
        <v>Not Applicable</v>
      </c>
      <c r="I62" s="49" t="str">
        <f>+'P2'!H32</f>
        <v xml:space="preserve"> </v>
      </c>
      <c r="J62" s="50" t="str">
        <f>+'P2'!I32</f>
        <v>Waiting for your answer</v>
      </c>
    </row>
    <row r="63" spans="1:10" ht="30">
      <c r="A63" s="62">
        <f>Answers!C61</f>
        <v>36</v>
      </c>
      <c r="B63" s="62">
        <v>2</v>
      </c>
      <c r="C63" s="62" t="str">
        <f>Answers!D61</f>
        <v>2.2</v>
      </c>
      <c r="D63" s="63" t="str">
        <f>Answers!F61</f>
        <v>Are there mechanisms in place to address cases of discrimination, violence and sexual harassment?</v>
      </c>
      <c r="E63" s="64" t="str">
        <f>+Answers!E61</f>
        <v>CIC</v>
      </c>
      <c r="F63" s="64">
        <f>+'P2'!E33</f>
        <v>0</v>
      </c>
      <c r="G63" s="49">
        <f>+'P2'!F33</f>
        <v>0</v>
      </c>
      <c r="H63" s="48" t="str">
        <f>+'P2'!G33</f>
        <v>Not Applicable</v>
      </c>
      <c r="I63" s="49" t="str">
        <f>+'P2'!H33</f>
        <v xml:space="preserve"> </v>
      </c>
      <c r="J63" s="50" t="str">
        <f>+'P2'!I33</f>
        <v>Waiting for your answer</v>
      </c>
    </row>
    <row r="64" spans="1:10" ht="30">
      <c r="A64" s="62">
        <f>Answers!C62</f>
        <v>36</v>
      </c>
      <c r="B64" s="62">
        <v>2</v>
      </c>
      <c r="C64" s="62" t="str">
        <f>Answers!D62</f>
        <v>2.2</v>
      </c>
      <c r="D64" s="63" t="str">
        <f>Answers!F62</f>
        <v>Are there mechanisms in place to address cases of discrimination, violence and sexual harassment?</v>
      </c>
      <c r="E64" s="64" t="str">
        <f>+Answers!E62</f>
        <v>CIC</v>
      </c>
      <c r="F64" s="64">
        <f>+'P2'!E34</f>
        <v>0</v>
      </c>
      <c r="G64" s="49">
        <f>+'P2'!F34</f>
        <v>0</v>
      </c>
      <c r="H64" s="48" t="str">
        <f>+'P2'!G34</f>
        <v>Not Applicable</v>
      </c>
      <c r="I64" s="49" t="str">
        <f>+'P2'!H34</f>
        <v xml:space="preserve"> </v>
      </c>
      <c r="J64" s="50" t="str">
        <f>+'P2'!I34</f>
        <v>Waiting for your answer</v>
      </c>
    </row>
    <row r="65" spans="1:10" ht="30">
      <c r="A65" s="62">
        <f>Answers!C63</f>
        <v>37</v>
      </c>
      <c r="B65" s="62">
        <v>2</v>
      </c>
      <c r="C65" s="62" t="str">
        <f>Answers!D63</f>
        <v>2.2</v>
      </c>
      <c r="D65" s="63" t="str">
        <f>Answers!F63</f>
        <v>Do I address complaints of harassment or discrimination following the established mechanism?</v>
      </c>
      <c r="E65" s="80" t="str">
        <f>+Answers!E63</f>
        <v>CIC</v>
      </c>
      <c r="F65" s="64">
        <f>+'P2'!E35</f>
        <v>0</v>
      </c>
      <c r="G65" s="49">
        <f>+'P2'!F35</f>
        <v>0</v>
      </c>
      <c r="H65" s="48" t="str">
        <f>IF(Principio11213[[#This Row],[Answer]]="Yes","Conformity",IF(Principio11213[[#This Row],[Answer]]="No","Non-Conformity","Not Applicable"))</f>
        <v>Not Applicable</v>
      </c>
      <c r="I65" s="49" t="str">
        <f>+'P2'!H35</f>
        <v xml:space="preserve"> </v>
      </c>
      <c r="J65" s="50" t="str">
        <f>+'P2'!I35</f>
        <v>Waiting for your answer</v>
      </c>
    </row>
    <row r="66" spans="1:10" ht="30">
      <c r="A66" s="62">
        <f>Answers!C64</f>
        <v>38</v>
      </c>
      <c r="B66" s="62">
        <v>2</v>
      </c>
      <c r="C66" s="62" t="str">
        <f>Answers!D64</f>
        <v>2.3</v>
      </c>
      <c r="D66" s="63" t="str">
        <f>Answers!F64</f>
        <v>Do I have an occupational health and safety procedure in accordance with legal regulations?</v>
      </c>
      <c r="E66" s="80" t="str">
        <f>+Answers!E64</f>
        <v>CC</v>
      </c>
      <c r="F66" s="53">
        <f>+'P2'!E36</f>
        <v>0</v>
      </c>
      <c r="G66" s="49">
        <f>+'P2'!F36</f>
        <v>0</v>
      </c>
      <c r="H66" s="48" t="str">
        <f>IF(Principio11213[[#This Row],[Answer]]="Yes","Conformity",IF(Principio11213[[#This Row],[Answer]]="No","Non-Conformity","Not Applicable"))</f>
        <v>Not Applicable</v>
      </c>
      <c r="I66" s="49" t="str">
        <f>+'P2'!H36</f>
        <v xml:space="preserve"> </v>
      </c>
      <c r="J66" s="50" t="str">
        <f>+'P2'!I36</f>
        <v>Waiting for your answer</v>
      </c>
    </row>
    <row r="67" spans="1:10" ht="30">
      <c r="A67" s="62">
        <f>Answers!C65</f>
        <v>39</v>
      </c>
      <c r="B67" s="62">
        <v>2</v>
      </c>
      <c r="C67" s="62" t="str">
        <f>Answers!D65</f>
        <v>2.3</v>
      </c>
      <c r="D67" s="63" t="str">
        <f>Answers!F65</f>
        <v xml:space="preserve">Does everyone who works for me know and follow safe work practices? </v>
      </c>
      <c r="E67" s="64" t="str">
        <f>+Answers!E65</f>
        <v>CC</v>
      </c>
      <c r="F67" s="73" t="str">
        <f>+'P2'!E37</f>
        <v>LRC</v>
      </c>
      <c r="G67" s="49">
        <f>+'P2'!F37</f>
        <v>0</v>
      </c>
      <c r="H67" s="48" t="str">
        <f>+'P2'!G37</f>
        <v>Not Applicable</v>
      </c>
      <c r="I67" s="49" t="str">
        <f>+'P2'!H37</f>
        <v xml:space="preserve"> </v>
      </c>
      <c r="J67" s="50" t="str">
        <f>+'P2'!I37</f>
        <v>Waiting for your answer</v>
      </c>
    </row>
    <row r="68" spans="1:10" ht="30">
      <c r="A68" s="62">
        <f>Answers!C66</f>
        <v>39</v>
      </c>
      <c r="B68" s="62">
        <v>2</v>
      </c>
      <c r="C68" s="62" t="str">
        <f>Answers!D66</f>
        <v>2.3</v>
      </c>
      <c r="D68" s="63" t="str">
        <f>Answers!F66</f>
        <v xml:space="preserve">Does everyone who works for me know and follow safe work practices? </v>
      </c>
      <c r="E68" s="64" t="str">
        <f>+Answers!E66</f>
        <v>CC</v>
      </c>
      <c r="F68" s="73" t="str">
        <f>+'P2'!E38</f>
        <v>LRC</v>
      </c>
      <c r="G68" s="49">
        <f>+'P2'!F38</f>
        <v>0</v>
      </c>
      <c r="H68" s="48" t="str">
        <f>+'P2'!G38</f>
        <v>Not Applicable</v>
      </c>
      <c r="I68" s="49" t="str">
        <f>+'P2'!H38</f>
        <v xml:space="preserve"> </v>
      </c>
      <c r="J68" s="50" t="str">
        <f>+'P2'!I38</f>
        <v>Waiting for your answer</v>
      </c>
    </row>
    <row r="69" spans="1:10" ht="30">
      <c r="A69" s="62">
        <f>Answers!C67</f>
        <v>39</v>
      </c>
      <c r="B69" s="62">
        <v>2</v>
      </c>
      <c r="C69" s="62" t="str">
        <f>Answers!D67</f>
        <v>2.3</v>
      </c>
      <c r="D69" s="63" t="str">
        <f>Answers!F67</f>
        <v xml:space="preserve">Does everyone who works for me know and follow safe work practices? </v>
      </c>
      <c r="E69" s="64" t="str">
        <f>+Answers!E67</f>
        <v>CC</v>
      </c>
      <c r="F69" s="73" t="str">
        <f>+'P2'!E39</f>
        <v>LRC</v>
      </c>
      <c r="G69" s="49">
        <f>+'P2'!F39</f>
        <v>0</v>
      </c>
      <c r="H69" s="48" t="str">
        <f>+'P2'!G39</f>
        <v>Not Applicable</v>
      </c>
      <c r="I69" s="49" t="str">
        <f>+'P2'!H39</f>
        <v xml:space="preserve"> </v>
      </c>
      <c r="J69" s="50" t="str">
        <f>+'P2'!I39</f>
        <v>Waiting for your answer</v>
      </c>
    </row>
    <row r="70" spans="1:10" ht="30">
      <c r="A70" s="62">
        <f>Answers!C68</f>
        <v>40</v>
      </c>
      <c r="B70" s="62">
        <v>2</v>
      </c>
      <c r="C70" s="62" t="str">
        <f>Answers!D68</f>
        <v>2.3</v>
      </c>
      <c r="D70" s="63" t="str">
        <f>Answers!F68</f>
        <v>Does everyone who works for me have the right safety equipment for what they do?</v>
      </c>
      <c r="E70" s="64" t="str">
        <f>+Answers!E68</f>
        <v>CC</v>
      </c>
      <c r="F70" s="73" t="str">
        <f>+'P2'!E40</f>
        <v>LRC</v>
      </c>
      <c r="G70" s="49">
        <f>+'P2'!F40</f>
        <v>0</v>
      </c>
      <c r="H70" s="48" t="str">
        <f>+'P2'!G40</f>
        <v>Not Applicable</v>
      </c>
      <c r="I70" s="49" t="str">
        <f>+'P2'!H40</f>
        <v xml:space="preserve"> </v>
      </c>
      <c r="J70" s="50" t="str">
        <f>+'P2'!I40</f>
        <v>Waiting for your answer</v>
      </c>
    </row>
    <row r="71" spans="1:10" ht="30">
      <c r="A71" s="62">
        <f>Answers!C69</f>
        <v>40</v>
      </c>
      <c r="B71" s="62">
        <v>2</v>
      </c>
      <c r="C71" s="62" t="str">
        <f>Answers!D69</f>
        <v>2.3</v>
      </c>
      <c r="D71" s="63" t="str">
        <f>Answers!F69</f>
        <v>Does everyone who works for me have the right safety equipment for what they do?</v>
      </c>
      <c r="E71" s="64" t="str">
        <f>+Answers!E69</f>
        <v>CC</v>
      </c>
      <c r="F71" s="73" t="str">
        <f>+'P2'!E41</f>
        <v>LRC</v>
      </c>
      <c r="G71" s="49">
        <f>+'P2'!F41</f>
        <v>0</v>
      </c>
      <c r="H71" s="48" t="str">
        <f>+'P2'!G41</f>
        <v>Not Applicable</v>
      </c>
      <c r="I71" s="49" t="str">
        <f>+'P2'!H41</f>
        <v xml:space="preserve"> </v>
      </c>
      <c r="J71" s="50" t="str">
        <f>+'P2'!I41</f>
        <v>Waiting for your answer</v>
      </c>
    </row>
    <row r="72" spans="1:10">
      <c r="A72" s="62">
        <f>Answers!C70</f>
        <v>41</v>
      </c>
      <c r="B72" s="62">
        <v>2</v>
      </c>
      <c r="C72" s="62" t="str">
        <f>Answers!D70</f>
        <v>2.3</v>
      </c>
      <c r="D72" s="63" t="str">
        <f>Answers!F70</f>
        <v>Do I require people who work for me to use safety equipment?</v>
      </c>
      <c r="E72" s="64" t="str">
        <f>+Answers!E70</f>
        <v>CC</v>
      </c>
      <c r="F72" s="73" t="str">
        <f>+'P2'!E42</f>
        <v>LRC</v>
      </c>
      <c r="G72" s="49">
        <f>+'P2'!F42</f>
        <v>0</v>
      </c>
      <c r="H72" s="48" t="str">
        <f>+'P2'!G42</f>
        <v>Not Applicable</v>
      </c>
      <c r="I72" s="49" t="str">
        <f>+'P2'!H42</f>
        <v xml:space="preserve"> </v>
      </c>
      <c r="J72" s="50" t="str">
        <f>+'P2'!I42</f>
        <v>Waiting for your answer</v>
      </c>
    </row>
    <row r="73" spans="1:10">
      <c r="A73" s="62">
        <f>Answers!C71</f>
        <v>42</v>
      </c>
      <c r="B73" s="62">
        <v>2</v>
      </c>
      <c r="C73" s="62" t="str">
        <f>Answers!D71</f>
        <v>2.3</v>
      </c>
      <c r="D73" s="63" t="str">
        <f>Answers!F71</f>
        <v>Do I keep records of accidents?</v>
      </c>
      <c r="E73" s="64" t="str">
        <f>+Answers!E71</f>
        <v>CC</v>
      </c>
      <c r="F73" s="73" t="str">
        <f>+'P2'!E43</f>
        <v>LRC</v>
      </c>
      <c r="G73" s="49">
        <f>+'P2'!F43</f>
        <v>0</v>
      </c>
      <c r="H73" s="48" t="str">
        <f>+'P2'!G43</f>
        <v>Not Applicable</v>
      </c>
      <c r="I73" s="49" t="str">
        <f>+'P2'!H43</f>
        <v xml:space="preserve"> </v>
      </c>
      <c r="J73" s="50" t="str">
        <f>+'P2'!I43</f>
        <v>Waiting for your answer</v>
      </c>
    </row>
    <row r="74" spans="1:10" ht="30">
      <c r="A74" s="62">
        <f>Answers!C72</f>
        <v>43</v>
      </c>
      <c r="B74" s="62">
        <v>2</v>
      </c>
      <c r="C74" s="62" t="str">
        <f>Answers!D72</f>
        <v>2.3</v>
      </c>
      <c r="D74" s="63" t="str">
        <f>Answers!F72</f>
        <v>Do I change practices when an accident occurs or if a near miss happens?</v>
      </c>
      <c r="E74" s="64" t="str">
        <f>+Answers!E72</f>
        <v>CC</v>
      </c>
      <c r="F74" s="73" t="str">
        <f>+'P2'!E44</f>
        <v>LRC</v>
      </c>
      <c r="G74" s="49">
        <f>+'P2'!F44</f>
        <v>0</v>
      </c>
      <c r="H74" s="48" t="str">
        <f>+'P2'!G44</f>
        <v>Not Applicable</v>
      </c>
      <c r="I74" s="49" t="str">
        <f>+'P2'!H44</f>
        <v xml:space="preserve"> </v>
      </c>
      <c r="J74" s="50" t="str">
        <f>+'P2'!I44</f>
        <v>Waiting for your answer</v>
      </c>
    </row>
    <row r="75" spans="1:10" ht="30">
      <c r="A75" s="62">
        <f>Answers!C73</f>
        <v>44</v>
      </c>
      <c r="B75" s="62">
        <v>2</v>
      </c>
      <c r="C75" s="62" t="str">
        <f>Answers!D73</f>
        <v>2.4</v>
      </c>
      <c r="D75" s="63" t="str">
        <f>Answers!F73</f>
        <v>Do I pay workers at least the legally established minimum wage?</v>
      </c>
      <c r="E75" s="64" t="str">
        <f>+Answers!E73</f>
        <v>CC</v>
      </c>
      <c r="F75" s="64">
        <f>+'P2'!E45</f>
        <v>0</v>
      </c>
      <c r="G75" s="49">
        <f>+'P2'!F45</f>
        <v>0</v>
      </c>
      <c r="H75" s="48" t="str">
        <f>+'P2'!G45</f>
        <v>Not Applicable</v>
      </c>
      <c r="I75" s="49" t="str">
        <f>+'P2'!H45</f>
        <v xml:space="preserve"> </v>
      </c>
      <c r="J75" s="50" t="str">
        <f>+'P2'!I45</f>
        <v>Waiting for your answer</v>
      </c>
    </row>
    <row r="76" spans="1:10" ht="30">
      <c r="A76" s="62">
        <f>Answers!C74</f>
        <v>44</v>
      </c>
      <c r="B76" s="62">
        <v>2</v>
      </c>
      <c r="C76" s="62" t="str">
        <f>Answers!D74</f>
        <v>2.4</v>
      </c>
      <c r="D76" s="63" t="str">
        <f>Answers!F74</f>
        <v>Do I pay workers at least the legally established minimum wage?</v>
      </c>
      <c r="E76" s="64" t="str">
        <f>+Answers!E74</f>
        <v>CC</v>
      </c>
      <c r="F76" s="73">
        <f>+'P2'!E46</f>
        <v>0</v>
      </c>
      <c r="G76" s="49">
        <f>+'P2'!F46</f>
        <v>0</v>
      </c>
      <c r="H76" s="48" t="str">
        <f>+'P2'!G46</f>
        <v>Not Applicable</v>
      </c>
      <c r="I76" s="49" t="str">
        <f>+'P2'!H46</f>
        <v xml:space="preserve"> </v>
      </c>
      <c r="J76" s="50" t="str">
        <f>+'P2'!I46</f>
        <v>Waiting for your answer</v>
      </c>
    </row>
    <row r="77" spans="1:10" ht="30">
      <c r="A77" s="62">
        <f>Answers!C75</f>
        <v>44</v>
      </c>
      <c r="B77" s="62">
        <v>2</v>
      </c>
      <c r="C77" s="62" t="str">
        <f>Answers!D75</f>
        <v>2.4</v>
      </c>
      <c r="D77" s="63" t="str">
        <f>Answers!F75</f>
        <v>Do I pay workers at least the legally established minimum wage?</v>
      </c>
      <c r="E77" s="64" t="str">
        <f>+Answers!E75</f>
        <v>CC</v>
      </c>
      <c r="F77" s="73">
        <f>+'P2'!E47</f>
        <v>0</v>
      </c>
      <c r="G77" s="49">
        <f>+'P2'!F47</f>
        <v>0</v>
      </c>
      <c r="H77" s="48" t="str">
        <f>+'P2'!G47</f>
        <v>Not Applicable</v>
      </c>
      <c r="I77" s="49" t="str">
        <f>+'P2'!H47</f>
        <v xml:space="preserve"> </v>
      </c>
      <c r="J77" s="50" t="str">
        <f>+'P2'!I47</f>
        <v>Waiting for your answer</v>
      </c>
    </row>
    <row r="78" spans="1:10">
      <c r="A78" s="62">
        <f>Answers!C76</f>
        <v>45</v>
      </c>
      <c r="B78" s="62">
        <v>2</v>
      </c>
      <c r="C78" s="62" t="str">
        <f>Answers!D76</f>
        <v>2.4</v>
      </c>
      <c r="D78" s="63" t="str">
        <f>Answers!F76</f>
        <v>Do I pay wages on time?</v>
      </c>
      <c r="E78" s="64" t="str">
        <f>+Answers!E76</f>
        <v>CC</v>
      </c>
      <c r="F78" s="73">
        <f>+'P2'!E48</f>
        <v>0</v>
      </c>
      <c r="G78" s="49">
        <f>+'P2'!F48</f>
        <v>0</v>
      </c>
      <c r="H78" s="48" t="str">
        <f>+'P2'!G48</f>
        <v>Not Applicable</v>
      </c>
      <c r="I78" s="49" t="str">
        <f>+'P2'!H48</f>
        <v xml:space="preserve"> </v>
      </c>
      <c r="J78" s="50" t="str">
        <f>+'P2'!I48</f>
        <v>Waiting for your answer</v>
      </c>
    </row>
    <row r="79" spans="1:10" ht="45">
      <c r="A79" s="62">
        <f>Answers!C77</f>
        <v>46</v>
      </c>
      <c r="B79" s="62">
        <v>2</v>
      </c>
      <c r="C79" s="62" t="str">
        <f>Answers!D77</f>
        <v>2.5</v>
      </c>
      <c r="D79" s="63" t="str">
        <f>Answers!F77</f>
        <v>Are all people working for me trained and supervised to improve their skills, work safely, and comply with the Management Plan?</v>
      </c>
      <c r="E79" s="64" t="str">
        <f>+Answers!E77</f>
        <v>CIC</v>
      </c>
      <c r="F79" s="73">
        <f>+'P2'!E49</f>
        <v>0</v>
      </c>
      <c r="G79" s="49">
        <f>+'P2'!F49</f>
        <v>0</v>
      </c>
      <c r="H79" s="48" t="str">
        <f>+'P2'!G49</f>
        <v>Not Applicable</v>
      </c>
      <c r="I79" s="49" t="str">
        <f>+'P2'!H49</f>
        <v xml:space="preserve"> </v>
      </c>
      <c r="J79" s="50" t="str">
        <f>+'P2'!I49</f>
        <v>Waiting for your answer</v>
      </c>
    </row>
    <row r="80" spans="1:10">
      <c r="A80" s="62">
        <f>Answers!C78</f>
        <v>47</v>
      </c>
      <c r="B80" s="62">
        <v>2</v>
      </c>
      <c r="C80" s="62" t="str">
        <f>Answers!D78</f>
        <v>2.5</v>
      </c>
      <c r="D80" s="63" t="str">
        <f>Answers!F78</f>
        <v>Do I keep records of training provided?</v>
      </c>
      <c r="E80" s="64" t="str">
        <f>+Answers!E78</f>
        <v>CIC</v>
      </c>
      <c r="F80" s="73">
        <f>+'P2'!E50</f>
        <v>0</v>
      </c>
      <c r="G80" s="49">
        <f>+'P2'!F50</f>
        <v>0</v>
      </c>
      <c r="H80" s="48" t="str">
        <f>+'P2'!G50</f>
        <v>Not Applicable</v>
      </c>
      <c r="I80" s="49" t="str">
        <f>+'P2'!H50</f>
        <v xml:space="preserve"> </v>
      </c>
      <c r="J80" s="50" t="str">
        <f>+'P2'!I50</f>
        <v>Waiting for your answer</v>
      </c>
    </row>
    <row r="81" spans="1:10" ht="30">
      <c r="A81" s="62">
        <f>Answers!C79</f>
        <v>48</v>
      </c>
      <c r="B81" s="62">
        <v>2</v>
      </c>
      <c r="C81" s="62" t="str">
        <f>Answers!D79</f>
        <v>2.6</v>
      </c>
      <c r="D81" s="63" t="str">
        <f>Answers!F79</f>
        <v>Do I have a procedure to help me address disputes that may arise with workers?</v>
      </c>
      <c r="E81" s="64" t="str">
        <f>+Answers!E79</f>
        <v>CC</v>
      </c>
      <c r="F81" s="73">
        <f>+'P2'!E51</f>
        <v>0</v>
      </c>
      <c r="G81" s="49">
        <f>+'P2'!F51</f>
        <v>0</v>
      </c>
      <c r="H81" s="48" t="str">
        <f>+'P2'!G51</f>
        <v>Not Applicable</v>
      </c>
      <c r="I81" s="49" t="str">
        <f>+'P2'!H51</f>
        <v xml:space="preserve"> </v>
      </c>
      <c r="J81" s="50" t="str">
        <f>+'P2'!I51</f>
        <v>Waiting for your answer</v>
      </c>
    </row>
    <row r="82" spans="1:10" ht="30">
      <c r="A82" s="62">
        <f>Answers!C80</f>
        <v>48</v>
      </c>
      <c r="B82" s="62">
        <v>2</v>
      </c>
      <c r="C82" s="62" t="str">
        <f>Answers!D80</f>
        <v>2.6</v>
      </c>
      <c r="D82" s="63" t="str">
        <f>Answers!F80</f>
        <v>Do I have a procedure to help me address disputes that may arise with workers?</v>
      </c>
      <c r="E82" s="64" t="str">
        <f>+Answers!E80</f>
        <v>CC</v>
      </c>
      <c r="F82" s="73">
        <f>+'P2'!E52</f>
        <v>0</v>
      </c>
      <c r="G82" s="49">
        <f>+'P2'!F52</f>
        <v>0</v>
      </c>
      <c r="H82" s="48" t="str">
        <f>+'P2'!G52</f>
        <v>Not Applicable</v>
      </c>
      <c r="I82" s="49" t="str">
        <f>+'P2'!H52</f>
        <v xml:space="preserve"> </v>
      </c>
      <c r="J82" s="50" t="str">
        <f>+'P2'!I52</f>
        <v>Waiting for your answer</v>
      </c>
    </row>
    <row r="83" spans="1:10" ht="30">
      <c r="A83" s="62">
        <f>Answers!C81</f>
        <v>49</v>
      </c>
      <c r="B83" s="62">
        <v>2</v>
      </c>
      <c r="C83" s="80" t="str">
        <f>Answers!D81</f>
        <v>2.6</v>
      </c>
      <c r="D83" s="63" t="str">
        <f>Answers!F81</f>
        <v>Do I involve workers in a culturally appropriate manner in the development of the procedure?</v>
      </c>
      <c r="E83" s="80" t="str">
        <f>+Answers!E81</f>
        <v>CC</v>
      </c>
      <c r="F83" s="73">
        <f>+'P2'!E53</f>
        <v>0</v>
      </c>
      <c r="G83" s="49">
        <f>+'P2'!F53</f>
        <v>0</v>
      </c>
      <c r="H83" s="48" t="str">
        <f>IF(Principio11213[[#This Row],[Answer]]="Yes","Conformity",IF(Principio11213[[#This Row],[Answer]]="No","Non-Conformity","Not Applicable"))</f>
        <v>Not Applicable</v>
      </c>
      <c r="I83" s="49" t="str">
        <f>+'P2'!H53</f>
        <v xml:space="preserve"> </v>
      </c>
      <c r="J83" s="50" t="str">
        <f>+'P2'!I53</f>
        <v>Waiting for your answer</v>
      </c>
    </row>
    <row r="84" spans="1:10" ht="30">
      <c r="A84" s="62">
        <f>Answers!C82</f>
        <v>50</v>
      </c>
      <c r="B84" s="62">
        <v>2</v>
      </c>
      <c r="C84" s="62" t="str">
        <f>Answers!D82</f>
        <v>2.6</v>
      </c>
      <c r="D84" s="63" t="str">
        <f>Answers!F82</f>
        <v>Have I followed the procedure for addressing disputes if a conflict has arisen?</v>
      </c>
      <c r="E84" s="64" t="str">
        <f>+Answers!E82</f>
        <v>CC</v>
      </c>
      <c r="F84" s="73">
        <f>+'P2'!E55</f>
        <v>0</v>
      </c>
      <c r="G84" s="49">
        <f>+'P2'!F55</f>
        <v>0</v>
      </c>
      <c r="H84" s="48" t="str">
        <f>+'P2'!G55</f>
        <v>Not Applicable</v>
      </c>
      <c r="I84" s="49" t="str">
        <f>+'P2'!H55</f>
        <v xml:space="preserve"> </v>
      </c>
      <c r="J84" s="50" t="str">
        <f>+'P2'!I55</f>
        <v>Waiting for your answer</v>
      </c>
    </row>
    <row r="85" spans="1:10" ht="30">
      <c r="A85" s="62">
        <f>Answers!C83</f>
        <v>50</v>
      </c>
      <c r="B85" s="62">
        <v>2</v>
      </c>
      <c r="C85" s="62" t="str">
        <f>Answers!D83</f>
        <v>2.6</v>
      </c>
      <c r="D85" s="63" t="str">
        <f>Answers!F83</f>
        <v>Have I followed the procedure for addressing disputes if a conflict has arisen?</v>
      </c>
      <c r="E85" s="64" t="str">
        <f>+Answers!E83</f>
        <v>CC</v>
      </c>
      <c r="F85" s="73">
        <f>+'P2'!E56</f>
        <v>0</v>
      </c>
      <c r="G85" s="49">
        <f>+'P2'!F56</f>
        <v>0</v>
      </c>
      <c r="H85" s="48" t="str">
        <f>+'P2'!G56</f>
        <v>Not Applicable</v>
      </c>
      <c r="I85" s="49" t="str">
        <f>+'P2'!H56</f>
        <v xml:space="preserve"> </v>
      </c>
      <c r="J85" s="50" t="str">
        <f>+'P2'!I56</f>
        <v>Waiting for your answer</v>
      </c>
    </row>
    <row r="86" spans="1:10">
      <c r="A86" s="62">
        <f>Answers!C84</f>
        <v>51</v>
      </c>
      <c r="B86" s="62">
        <v>2</v>
      </c>
      <c r="C86" s="62" t="str">
        <f>Answers!D84</f>
        <v>2.6</v>
      </c>
      <c r="D86" s="63" t="str">
        <f>Answers!F84</f>
        <v>Have I kept a record of disputes with my workers?</v>
      </c>
      <c r="E86" s="64" t="str">
        <f>+Answers!E84</f>
        <v>CC</v>
      </c>
      <c r="F86" s="73">
        <f>+'P2'!E56</f>
        <v>0</v>
      </c>
      <c r="G86" s="49">
        <f>+'P2'!F56</f>
        <v>0</v>
      </c>
      <c r="H86" s="48" t="str">
        <f>+'P2'!G56</f>
        <v>Not Applicable</v>
      </c>
      <c r="I86" s="49" t="str">
        <f>+'P2'!H56</f>
        <v xml:space="preserve"> </v>
      </c>
      <c r="J86" s="50" t="str">
        <f>+'P2'!I56</f>
        <v>Waiting for your answer</v>
      </c>
    </row>
    <row r="87" spans="1:10" ht="30">
      <c r="A87" s="62">
        <f>Answers!C85</f>
        <v>52</v>
      </c>
      <c r="B87" s="62">
        <v>2</v>
      </c>
      <c r="C87" s="62" t="str">
        <f>Answers!D85</f>
        <v>2.6</v>
      </c>
      <c r="D87" s="63" t="str">
        <f>Answers!F85</f>
        <v xml:space="preserve">Have I given fair compensation to workers for loss or damage to their property in connection with the work they perform for me? </v>
      </c>
      <c r="E87" s="64" t="str">
        <f>+Answers!E85</f>
        <v>CC</v>
      </c>
      <c r="F87" s="73">
        <f>+'P2'!E57</f>
        <v>0</v>
      </c>
      <c r="G87" s="49">
        <f>+'P2'!F57</f>
        <v>0</v>
      </c>
      <c r="H87" s="48" t="str">
        <f>+'P2'!G57</f>
        <v>Not Applicable</v>
      </c>
      <c r="I87" s="49" t="str">
        <f>+'P2'!H57</f>
        <v xml:space="preserve"> </v>
      </c>
      <c r="J87" s="50" t="str">
        <f>+'P2'!I57</f>
        <v>Waiting for your answer</v>
      </c>
    </row>
    <row r="88" spans="1:10" ht="30">
      <c r="A88" s="62">
        <f>Answers!C86</f>
        <v>52</v>
      </c>
      <c r="B88" s="62">
        <v>2</v>
      </c>
      <c r="C88" s="62" t="str">
        <f>Answers!D86</f>
        <v>2.6</v>
      </c>
      <c r="D88" s="63" t="str">
        <f>Answers!F86</f>
        <v xml:space="preserve">Have I given fair compensation to workers for loss or damage to their property in connection with the work they perform for me? </v>
      </c>
      <c r="E88" s="64" t="str">
        <f>+Answers!E86</f>
        <v>CC</v>
      </c>
      <c r="F88" s="73">
        <f>+'P2'!E58</f>
        <v>0</v>
      </c>
      <c r="G88" s="49">
        <f>+'P2'!F58</f>
        <v>0</v>
      </c>
      <c r="H88" s="48" t="str">
        <f>+'P2'!G58</f>
        <v>Not Applicable</v>
      </c>
      <c r="I88" s="49" t="str">
        <f>+'P2'!H58</f>
        <v xml:space="preserve"> </v>
      </c>
      <c r="J88" s="50" t="str">
        <f>+'P2'!I58</f>
        <v>Waiting for your answer</v>
      </c>
    </row>
    <row r="89" spans="1:10" ht="45">
      <c r="A89" s="62">
        <f>Answers!C87</f>
        <v>53</v>
      </c>
      <c r="B89" s="62">
        <v>2</v>
      </c>
      <c r="C89" s="62" t="str">
        <f>Answers!D87</f>
        <v>2.6</v>
      </c>
      <c r="D89" s="63" t="str">
        <f>Answers!F87</f>
        <v>In the event of an accident or occupational illness, have I provided monetary and health care to the affected workers as required by law?</v>
      </c>
      <c r="E89" s="64" t="str">
        <f>+Answers!E87</f>
        <v>CC</v>
      </c>
      <c r="F89" s="73">
        <f>+'P2'!E59</f>
        <v>0</v>
      </c>
      <c r="G89" s="49">
        <f>+'P2'!F59</f>
        <v>0</v>
      </c>
      <c r="H89" s="48" t="str">
        <f>+'P2'!G59</f>
        <v>Not Applicable</v>
      </c>
      <c r="I89" s="49" t="str">
        <f>+'P2'!H59</f>
        <v xml:space="preserve"> </v>
      </c>
      <c r="J89" s="50" t="str">
        <f>+'P2'!I59</f>
        <v>Waiting for your answer</v>
      </c>
    </row>
    <row r="90" spans="1:10" ht="30">
      <c r="A90" s="62">
        <f>Answers!C88</f>
        <v>54</v>
      </c>
      <c r="B90" s="62">
        <v>3</v>
      </c>
      <c r="C90" s="62" t="str">
        <f>Answers!D88</f>
        <v>3.1</v>
      </c>
      <c r="D90" s="63" t="str">
        <f>Answers!F88</f>
        <v>Do I have an identification of Indigenous Peoples in or around my Management Unit who may be affected by my activities?</v>
      </c>
      <c r="E90" s="64" t="str">
        <f>+Answers!E88</f>
        <v>CC</v>
      </c>
      <c r="F90" s="73">
        <f>+'P3'!E13</f>
        <v>0</v>
      </c>
      <c r="G90" s="49">
        <f>+'P3'!F13</f>
        <v>0</v>
      </c>
      <c r="H90" s="48" t="str">
        <f>+'P3'!G13</f>
        <v>Not Applicable</v>
      </c>
      <c r="I90" s="49" t="str">
        <f>+'P3'!H13</f>
        <v xml:space="preserve"> </v>
      </c>
      <c r="J90" s="50" t="str">
        <f>+'P3'!I13</f>
        <v>Waiting for your answer</v>
      </c>
    </row>
    <row r="91" spans="1:10" ht="30">
      <c r="A91" s="62">
        <f>Answers!C89</f>
        <v>55</v>
      </c>
      <c r="B91" s="62">
        <v>3</v>
      </c>
      <c r="C91" s="62" t="str">
        <f>Answers!D89</f>
        <v>3.1</v>
      </c>
      <c r="D91" s="63" t="str">
        <f>Answers!F89</f>
        <v>Does the assessment identify any Indigenous Peoples potentially affected by my activities?</v>
      </c>
      <c r="E91" s="64" t="str">
        <f>+Answers!E89</f>
        <v>CC</v>
      </c>
      <c r="F91" s="73">
        <f>+'P3'!E14</f>
        <v>0</v>
      </c>
      <c r="G91" s="49">
        <f>+'P3'!F14</f>
        <v>0</v>
      </c>
      <c r="H91" s="48" t="str">
        <f>+'P3'!G14</f>
        <v>Not Applicable</v>
      </c>
      <c r="I91" s="49" t="str">
        <f>+'P3'!H14</f>
        <v xml:space="preserve"> </v>
      </c>
      <c r="J91" s="50" t="str">
        <f>+'P3'!I14</f>
        <v>Waiting for your answer</v>
      </c>
    </row>
    <row r="92" spans="1:10" ht="30">
      <c r="A92" s="62">
        <f>Answers!C90</f>
        <v>56</v>
      </c>
      <c r="B92" s="62">
        <v>3</v>
      </c>
      <c r="C92" s="62" t="str">
        <f>Answers!D90</f>
        <v>3.1</v>
      </c>
      <c r="D92" s="63" t="str">
        <f>Answers!F90</f>
        <v>Have I documented and mapped applicable rights (customary and otherwise) and obligations of Indigenous Peoples?</v>
      </c>
      <c r="E92" s="64" t="str">
        <f>+Answers!E90</f>
        <v>CC</v>
      </c>
      <c r="F92" s="73">
        <f>+'P3'!E15</f>
        <v>0</v>
      </c>
      <c r="G92" s="49">
        <f>+'P3'!F15</f>
        <v>0</v>
      </c>
      <c r="H92" s="48" t="str">
        <f>+'P3'!G15</f>
        <v>Not Applicable</v>
      </c>
      <c r="I92" s="49" t="str">
        <f>+'P3'!H15</f>
        <v xml:space="preserve"> </v>
      </c>
      <c r="J92" s="50" t="str">
        <f>+'P3'!I15</f>
        <v>Waiting for your answer</v>
      </c>
    </row>
    <row r="93" spans="1:10" ht="45">
      <c r="A93" s="62">
        <f>Answers!C91</f>
        <v>57</v>
      </c>
      <c r="B93" s="62">
        <v>3</v>
      </c>
      <c r="C93" s="80" t="str">
        <f>Answers!D91</f>
        <v>3.1</v>
      </c>
      <c r="D93" s="63" t="str">
        <f>Answers!F91</f>
        <v>Do I involve Indigenous Peoples in a culturally appropriate manner to document and map their applicable rights and obligations?</v>
      </c>
      <c r="E93" s="80" t="str">
        <f>+Answers!E91</f>
        <v>CC</v>
      </c>
      <c r="F93" s="73">
        <f>+'P3'!E16</f>
        <v>0</v>
      </c>
      <c r="G93" s="49">
        <f>+'P3'!F16</f>
        <v>0</v>
      </c>
      <c r="H93" s="48" t="str">
        <f>IF(Principio11213[[#This Row],[Answer]]="Yes","Conformity",IF(Principio11213[[#This Row],[Answer]]="No","Non-Conformity","Not Applicable"))</f>
        <v>Not Applicable</v>
      </c>
      <c r="I93" s="49" t="str">
        <f>+'P3'!H16</f>
        <v xml:space="preserve"> </v>
      </c>
      <c r="J93" s="50" t="str">
        <f>+'P3'!I16</f>
        <v>Waiting for your answer</v>
      </c>
    </row>
    <row r="94" spans="1:10" ht="60">
      <c r="A94" s="62">
        <f>Answers!C92</f>
        <v>58</v>
      </c>
      <c r="B94" s="62">
        <v>3</v>
      </c>
      <c r="C94" s="62" t="str">
        <f>Answers!D92</f>
        <v>3.2</v>
      </c>
      <c r="D94" s="63" t="str">
        <f>Answers!F92</f>
        <v>Have I informed Indigenous Peoples when, where and how they can comment and request modification of management activities to the extent necessary to protect their rights, resources, lands and territories?</v>
      </c>
      <c r="E94" s="64" t="str">
        <f>+Answers!E92</f>
        <v>CC</v>
      </c>
      <c r="F94" s="73">
        <f>+'P3'!E17</f>
        <v>0</v>
      </c>
      <c r="G94" s="49">
        <f>+'P3'!F17</f>
        <v>0</v>
      </c>
      <c r="H94" s="48" t="str">
        <f>+'P3'!G17</f>
        <v>Not Applicable</v>
      </c>
      <c r="I94" s="49" t="str">
        <f>+'P3'!H17</f>
        <v xml:space="preserve"> </v>
      </c>
      <c r="J94" s="50" t="str">
        <f>+'P3'!I17</f>
        <v>Waiting for your answer</v>
      </c>
    </row>
    <row r="95" spans="1:10" ht="30">
      <c r="A95" s="62">
        <f>Answers!C93</f>
        <v>59</v>
      </c>
      <c r="B95" s="62">
        <v>3</v>
      </c>
      <c r="C95" s="62" t="str">
        <f>Answers!D93</f>
        <v>3.2</v>
      </c>
      <c r="D95" s="63" t="str">
        <f>Answers!F93</f>
        <v>Do I have mechanisms in place to ensure that I do not violate the rights of Indigenous Peoples?</v>
      </c>
      <c r="E95" s="64" t="str">
        <f>+Answers!E93</f>
        <v>CC</v>
      </c>
      <c r="F95" s="73">
        <f>+'P3'!E18</f>
        <v>0</v>
      </c>
      <c r="G95" s="49">
        <f>+'P3'!F18</f>
        <v>0</v>
      </c>
      <c r="H95" s="48" t="str">
        <f>+'P3'!G18</f>
        <v>Not Applicable</v>
      </c>
      <c r="I95" s="49" t="str">
        <f>+'P3'!H18</f>
        <v xml:space="preserve"> </v>
      </c>
      <c r="J95" s="50" t="str">
        <f>+'P3'!I18</f>
        <v>Waiting for your answer</v>
      </c>
    </row>
    <row r="96" spans="1:10" ht="30">
      <c r="A96" s="62">
        <f>Answers!C94</f>
        <v>60</v>
      </c>
      <c r="B96" s="62">
        <v>3</v>
      </c>
      <c r="C96" s="62" t="str">
        <f>Answers!D94</f>
        <v>3.2</v>
      </c>
      <c r="D96" s="63" t="str">
        <f>Answers!F94</f>
        <v>If I have violated the rights of Indigenous Peoples, have I corrected the situation?</v>
      </c>
      <c r="E96" s="64" t="str">
        <f>+Answers!E94</f>
        <v>CC</v>
      </c>
      <c r="F96" s="73">
        <f>+'P3'!E19</f>
        <v>0</v>
      </c>
      <c r="G96" s="49">
        <f>+'P3'!F19</f>
        <v>0</v>
      </c>
      <c r="H96" s="48" t="str">
        <f>+'P3'!G19</f>
        <v>Not Applicable</v>
      </c>
      <c r="I96" s="49" t="str">
        <f>+'P3'!H19</f>
        <v xml:space="preserve"> </v>
      </c>
      <c r="J96" s="50" t="str">
        <f>+'P3'!I19</f>
        <v>Waiting for your answer</v>
      </c>
    </row>
    <row r="97" spans="1:10" ht="30">
      <c r="A97" s="62">
        <f>Answers!C95</f>
        <v>60</v>
      </c>
      <c r="B97" s="62">
        <v>3</v>
      </c>
      <c r="C97" s="62" t="str">
        <f>Answers!D95</f>
        <v>3.2</v>
      </c>
      <c r="D97" s="63" t="str">
        <f>Answers!F95</f>
        <v>In case I have violated the rights of Indigenous Peoples, have I corrected the situation?</v>
      </c>
      <c r="E97" s="64" t="str">
        <f>+Answers!E95</f>
        <v>CC</v>
      </c>
      <c r="F97" s="73">
        <f>+'P3'!E20</f>
        <v>0</v>
      </c>
      <c r="G97" s="49">
        <f>+'P3'!F20</f>
        <v>0</v>
      </c>
      <c r="H97" s="48" t="str">
        <f>+'P3'!G20</f>
        <v>Not Applicable</v>
      </c>
      <c r="I97" s="49" t="str">
        <f>+'P3'!H20</f>
        <v xml:space="preserve"> </v>
      </c>
      <c r="J97" s="50" t="str">
        <f>+'P3'!I20</f>
        <v>Waiting for your answer</v>
      </c>
    </row>
    <row r="98" spans="1:10" ht="45">
      <c r="A98" s="62">
        <f>Answers!C96</f>
        <v>61</v>
      </c>
      <c r="B98" s="62">
        <v>3</v>
      </c>
      <c r="C98" s="62" t="str">
        <f>Answers!D96</f>
        <v>3.2</v>
      </c>
      <c r="D98" s="63" t="str">
        <f>Answers!F96</f>
        <v>Have I obtained free, prior and informed consent, or am I currently seeking such consent from the Indigenous Peoples potentially affected by my activities?</v>
      </c>
      <c r="E98" s="64" t="str">
        <f>+Answers!E96</f>
        <v>CC</v>
      </c>
      <c r="F98" s="73">
        <f>+'P3'!E21</f>
        <v>0</v>
      </c>
      <c r="G98" s="49">
        <f>+'P3'!F21</f>
        <v>0</v>
      </c>
      <c r="H98" s="48" t="str">
        <f>+'P3'!G21</f>
        <v>Not Applicable</v>
      </c>
      <c r="I98" s="49" t="str">
        <f>+'P3'!H21</f>
        <v xml:space="preserve"> </v>
      </c>
      <c r="J98" s="50" t="str">
        <f>+'P3'!I21</f>
        <v>Waiting for your answer</v>
      </c>
    </row>
    <row r="99" spans="1:10" ht="45">
      <c r="A99" s="62">
        <f>Answers!C97</f>
        <v>62</v>
      </c>
      <c r="B99" s="62">
        <v>3</v>
      </c>
      <c r="C99" s="62" t="str">
        <f>Answers!D97</f>
        <v>3.2</v>
      </c>
      <c r="D99" s="63" t="str">
        <f>Answers!F97</f>
        <v xml:space="preserve">If there is still no agreement, is there a free, prior and informed consent process with which the Indigenous Peoples are satisfied? </v>
      </c>
      <c r="E99" s="64" t="str">
        <f>+Answers!E97</f>
        <v>CC</v>
      </c>
      <c r="F99" s="73">
        <f>+'P3'!E22</f>
        <v>0</v>
      </c>
      <c r="G99" s="49">
        <f>+'P3'!F22</f>
        <v>0</v>
      </c>
      <c r="H99" s="48" t="str">
        <f>+'P3'!G22</f>
        <v>Not Applicable</v>
      </c>
      <c r="I99" s="49" t="str">
        <f>+'P3'!H22</f>
        <v xml:space="preserve"> </v>
      </c>
      <c r="J99" s="50" t="str">
        <f>+'P3'!I22</f>
        <v>Waiting for your answer</v>
      </c>
    </row>
    <row r="100" spans="1:10" ht="30">
      <c r="A100" s="62">
        <f>Answers!C98</f>
        <v>63</v>
      </c>
      <c r="B100" s="62">
        <v>3</v>
      </c>
      <c r="C100" s="62" t="str">
        <f>Answers!D98</f>
        <v>3.3</v>
      </c>
      <c r="D100" s="63" t="str">
        <f>Answers!F98</f>
        <v>Do I manage a forest for which I have received delegated control from an Indigenous People?</v>
      </c>
      <c r="E100" s="64" t="str">
        <f>+Answers!E98</f>
        <v>CC</v>
      </c>
      <c r="F100" s="73">
        <f>+'P3'!E23</f>
        <v>0</v>
      </c>
      <c r="G100" s="49">
        <f>+'P3'!F23</f>
        <v>0</v>
      </c>
      <c r="H100" s="48" t="str">
        <f>+'P3'!G23</f>
        <v>Not Applicable</v>
      </c>
      <c r="I100" s="49" t="str">
        <f>+'P3'!H23</f>
        <v xml:space="preserve"> </v>
      </c>
      <c r="J100" s="50" t="str">
        <f>+'P3'!I23</f>
        <v>Waiting for your answer</v>
      </c>
    </row>
    <row r="101" spans="1:10" ht="60">
      <c r="A101" s="62">
        <f>Answers!C99</f>
        <v>64</v>
      </c>
      <c r="B101" s="62">
        <v>3</v>
      </c>
      <c r="C101" s="62" t="str">
        <f>Answers!D99</f>
        <v>3.4</v>
      </c>
      <c r="D101" s="63" t="str">
        <f>Answers!F99</f>
        <v>Do I understand and respect the United Nations Declaration on the Rights of Indigenous Peoples (UNDRIP) and the International Labour Organization (ILO) Convention 169 in relation to the rights, customs and culture of Indigenous Peoples?</v>
      </c>
      <c r="E101" s="64" t="str">
        <f>+Answers!E99</f>
        <v>CC</v>
      </c>
      <c r="F101" s="73">
        <f>+'P3'!E24</f>
        <v>0</v>
      </c>
      <c r="G101" s="49">
        <f>+'P3'!F24</f>
        <v>0</v>
      </c>
      <c r="H101" s="48" t="str">
        <f>+'P3'!G24</f>
        <v>Not Applicable</v>
      </c>
      <c r="I101" s="49" t="str">
        <f>+'P3'!H24</f>
        <v xml:space="preserve"> </v>
      </c>
      <c r="J101" s="50" t="str">
        <f>+'P3'!I24</f>
        <v>Waiting for your answer</v>
      </c>
    </row>
    <row r="102" spans="1:10" ht="60">
      <c r="A102" s="62">
        <f>Answers!C100</f>
        <v>64</v>
      </c>
      <c r="B102" s="62">
        <v>3</v>
      </c>
      <c r="C102" s="62" t="str">
        <f>Answers!D100</f>
        <v>3.4</v>
      </c>
      <c r="D102" s="63" t="str">
        <f>Answers!F100</f>
        <v>Do I understand and respect the United Nations Declaration on the Rights of Indigenous Peoples (UNDRIP) and the International Labour Organization (ILO) Convention 169 in relation to the rights, customs and culture of Indigenous Peoples?</v>
      </c>
      <c r="E102" s="64" t="str">
        <f>+Answers!E100</f>
        <v>CC</v>
      </c>
      <c r="F102" s="73">
        <f>+'P3'!E25</f>
        <v>0</v>
      </c>
      <c r="G102" s="49">
        <f>+'P3'!F25</f>
        <v>0</v>
      </c>
      <c r="H102" s="48" t="str">
        <f>+'P3'!G25</f>
        <v>Not Applicable</v>
      </c>
      <c r="I102" s="49" t="str">
        <f>+'P3'!H25</f>
        <v xml:space="preserve"> </v>
      </c>
      <c r="J102" s="50" t="str">
        <f>+'P3'!I25</f>
        <v>Waiting for your answer</v>
      </c>
    </row>
    <row r="103" spans="1:10" ht="45">
      <c r="A103" s="62">
        <f>Answers!C101</f>
        <v>65</v>
      </c>
      <c r="B103" s="62">
        <v>3</v>
      </c>
      <c r="C103" s="62" t="str">
        <f>Answers!D101</f>
        <v>3.5</v>
      </c>
      <c r="D103" s="63" t="str">
        <f>Answers!F101</f>
        <v>With culturally appropriate involvement of Indigenous Peoples, have I identified sites of special importance to them over which they have rights?</v>
      </c>
      <c r="E103" s="64" t="str">
        <f>+Answers!E101</f>
        <v>CIC</v>
      </c>
      <c r="F103" s="73">
        <f>+'P3'!E26</f>
        <v>0</v>
      </c>
      <c r="G103" s="49">
        <f>+'P3'!F26</f>
        <v>0</v>
      </c>
      <c r="H103" s="48" t="str">
        <f>+'P3'!G26</f>
        <v>Not Applicable</v>
      </c>
      <c r="I103" s="49" t="str">
        <f>+'P3'!H26</f>
        <v xml:space="preserve"> </v>
      </c>
      <c r="J103" s="50" t="str">
        <f>+'P3'!I26</f>
        <v>Waiting for your answer</v>
      </c>
    </row>
    <row r="104" spans="1:10" ht="45">
      <c r="A104" s="62">
        <f>Answers!C102</f>
        <v>65</v>
      </c>
      <c r="B104" s="62">
        <v>3</v>
      </c>
      <c r="C104" s="62" t="str">
        <f>Answers!D102</f>
        <v>3.5</v>
      </c>
      <c r="D104" s="63" t="str">
        <f>Answers!F102</f>
        <v>With culturally appropriate involvement of Indigenous Peoples, have I identified sites of special importance to Indigenous Peoples over which they have rights?</v>
      </c>
      <c r="E104" s="64" t="str">
        <f>+Answers!E102</f>
        <v>CIC</v>
      </c>
      <c r="F104" s="73">
        <f>+'P3'!E27</f>
        <v>0</v>
      </c>
      <c r="G104" s="49">
        <f>+'P3'!F27</f>
        <v>0</v>
      </c>
      <c r="H104" s="48" t="str">
        <f>+'P3'!G27</f>
        <v>Not Applicable</v>
      </c>
      <c r="I104" s="49" t="str">
        <f>+'P3'!H27</f>
        <v xml:space="preserve"> </v>
      </c>
      <c r="J104" s="50" t="str">
        <f>+'P3'!I27</f>
        <v>Waiting for your answer</v>
      </c>
    </row>
    <row r="105" spans="1:10" ht="45">
      <c r="A105" s="62">
        <f>Answers!C103</f>
        <v>66</v>
      </c>
      <c r="B105" s="62">
        <v>3</v>
      </c>
      <c r="C105" s="62" t="str">
        <f>Answers!D103</f>
        <v>3.5</v>
      </c>
      <c r="D105" s="63" t="str">
        <f>Answers!F103</f>
        <v>With culturally appropriate involvement of Indigenous Peoples, have I designed and implemented protection measures for the sites previously identified?</v>
      </c>
      <c r="E105" s="64" t="str">
        <f>+Answers!E103</f>
        <v>CIC</v>
      </c>
      <c r="F105" s="73">
        <f>+'P3'!E28</f>
        <v>0</v>
      </c>
      <c r="G105" s="49">
        <f>+'P3'!F28</f>
        <v>0</v>
      </c>
      <c r="H105" s="48" t="str">
        <f>+'P3'!G28</f>
        <v>Not Applicable</v>
      </c>
      <c r="I105" s="49" t="str">
        <f>+'P3'!H28</f>
        <v xml:space="preserve"> </v>
      </c>
      <c r="J105" s="50" t="str">
        <f>+'P3'!I28</f>
        <v>Waiting for your answer</v>
      </c>
    </row>
    <row r="106" spans="1:10" ht="45">
      <c r="A106" s="62">
        <f>Answers!C104</f>
        <v>66</v>
      </c>
      <c r="B106" s="62">
        <v>3</v>
      </c>
      <c r="C106" s="62" t="str">
        <f>Answers!D104</f>
        <v>3.5</v>
      </c>
      <c r="D106" s="63" t="str">
        <f>Answers!F104</f>
        <v>With culturally appropriate involvement of Indigenous Peoples, have I designed and implemented protection measures for the sites previously identified?</v>
      </c>
      <c r="E106" s="64" t="str">
        <f>+Answers!E104</f>
        <v>CIC</v>
      </c>
      <c r="F106" s="73">
        <f>+'P3'!E29</f>
        <v>0</v>
      </c>
      <c r="G106" s="49">
        <f>+'P3'!F29</f>
        <v>0</v>
      </c>
      <c r="H106" s="48" t="str">
        <f>+'P3'!G29</f>
        <v>Not Applicable</v>
      </c>
      <c r="I106" s="49" t="str">
        <f>+'P3'!H29</f>
        <v xml:space="preserve"> </v>
      </c>
      <c r="J106" s="50" t="str">
        <f>+'P3'!I29</f>
        <v>Waiting for your answer</v>
      </c>
    </row>
    <row r="107" spans="1:10" ht="45">
      <c r="A107" s="62">
        <f>Answers!C105</f>
        <v>67</v>
      </c>
      <c r="B107" s="62">
        <v>3</v>
      </c>
      <c r="C107" s="62" t="str">
        <f>Answers!D105</f>
        <v>3.5</v>
      </c>
      <c r="D107" s="63" t="str">
        <f>Answers!F105</f>
        <v>Do I withhold forest management activities, in case new sites of importance to Indigenous Peoples are discovered, until protection measures are agreed upon?</v>
      </c>
      <c r="E107" s="64" t="str">
        <f>+Answers!E105</f>
        <v>CIC</v>
      </c>
      <c r="F107" s="73">
        <f>+'P3'!E30</f>
        <v>0</v>
      </c>
      <c r="G107" s="49">
        <f>+'P3'!F30</f>
        <v>0</v>
      </c>
      <c r="H107" s="48" t="str">
        <f>+'P3'!G30</f>
        <v>Not Applicable</v>
      </c>
      <c r="I107" s="49" t="str">
        <f>+'P3'!H30</f>
        <v xml:space="preserve"> </v>
      </c>
      <c r="J107" s="50" t="str">
        <f>+'P3'!I30</f>
        <v>Waiting for your answer</v>
      </c>
    </row>
    <row r="108" spans="1:10" ht="45">
      <c r="A108" s="62">
        <f>Answers!C106</f>
        <v>68</v>
      </c>
      <c r="B108" s="62">
        <v>3</v>
      </c>
      <c r="C108" s="62" t="str">
        <f>Answers!D106</f>
        <v>3.6</v>
      </c>
      <c r="D108" s="63" t="str">
        <f>Answers!F106</f>
        <v>Do I use Indigenous Peoples' traditional knowledge and intellectual property only with their free, prior and informed consent?</v>
      </c>
      <c r="E108" s="64" t="str">
        <f>+Answers!E106</f>
        <v>CIC</v>
      </c>
      <c r="F108" s="73">
        <f>+'P3'!E31</f>
        <v>0</v>
      </c>
      <c r="G108" s="49">
        <f>+'P3'!F31</f>
        <v>0</v>
      </c>
      <c r="H108" s="48" t="str">
        <f>+'P3'!G31</f>
        <v>Not Applicable</v>
      </c>
      <c r="I108" s="49" t="str">
        <f>+'P3'!H31</f>
        <v xml:space="preserve"> </v>
      </c>
      <c r="J108" s="50" t="str">
        <f>+'P3'!I31</f>
        <v>Waiting for your answer</v>
      </c>
    </row>
    <row r="109" spans="1:10" ht="45">
      <c r="A109" s="62">
        <f>Answers!C107</f>
        <v>68</v>
      </c>
      <c r="B109" s="62">
        <v>3</v>
      </c>
      <c r="C109" s="62" t="str">
        <f>Answers!D107</f>
        <v>3.6</v>
      </c>
      <c r="D109" s="63" t="str">
        <f>Answers!F107</f>
        <v>Do I use Indigenous Peoples' traditional knowledge and intellectual property only with their free, prior and informed consent?</v>
      </c>
      <c r="E109" s="64" t="str">
        <f>+Answers!E107</f>
        <v>CIC</v>
      </c>
      <c r="F109" s="73">
        <f>+'P3'!E32</f>
        <v>0</v>
      </c>
      <c r="G109" s="49">
        <f>+'P3'!F32</f>
        <v>0</v>
      </c>
      <c r="H109" s="48" t="str">
        <f>+'P3'!G32</f>
        <v>Not Applicable</v>
      </c>
      <c r="I109" s="49" t="str">
        <f>+'P3'!H32</f>
        <v xml:space="preserve"> </v>
      </c>
      <c r="J109" s="50" t="str">
        <f>+'P3'!I32</f>
        <v>Waiting for your answer</v>
      </c>
    </row>
    <row r="110" spans="1:10" ht="30">
      <c r="A110" s="62">
        <f>Answers!C108</f>
        <v>69</v>
      </c>
      <c r="B110" s="62">
        <v>3</v>
      </c>
      <c r="C110" s="62" t="str">
        <f>Answers!D108</f>
        <v>3.6</v>
      </c>
      <c r="D110" s="63" t="str">
        <f>Answers!F108</f>
        <v>Do I compensate Indigenous Peoples for the use of their traditional knowledge and intellectual property?</v>
      </c>
      <c r="E110" s="64" t="str">
        <f>+Answers!E108</f>
        <v>CIC</v>
      </c>
      <c r="F110" s="73">
        <f>+'P3'!E33</f>
        <v>0</v>
      </c>
      <c r="G110" s="49">
        <f>+'P3'!F33</f>
        <v>0</v>
      </c>
      <c r="H110" s="48" t="str">
        <f>+'P3'!G33</f>
        <v>Not Applicable</v>
      </c>
      <c r="I110" s="49" t="str">
        <f>+'P3'!H33</f>
        <v xml:space="preserve"> </v>
      </c>
      <c r="J110" s="50" t="str">
        <f>+'P3'!I33</f>
        <v>Waiting for your answer</v>
      </c>
    </row>
    <row r="111" spans="1:10" ht="45">
      <c r="A111" s="62">
        <f>Answers!C109</f>
        <v>70</v>
      </c>
      <c r="B111" s="62">
        <v>4</v>
      </c>
      <c r="C111" s="62" t="str">
        <f>Answers!D109</f>
        <v>4.1</v>
      </c>
      <c r="D111" s="63" t="str">
        <f>Answers!F109</f>
        <v>Do I have an identification of the Local Communities in or around my Management Unit that may be affected by my activities?</v>
      </c>
      <c r="E111" s="64" t="str">
        <f>+Answers!E109</f>
        <v>CC</v>
      </c>
      <c r="F111" s="73">
        <f>+'P4'!E13</f>
        <v>0</v>
      </c>
      <c r="G111" s="49">
        <f>+'P4'!F13</f>
        <v>0</v>
      </c>
      <c r="H111" s="48" t="str">
        <f>+'P4'!G13</f>
        <v>Not Applicable</v>
      </c>
      <c r="I111" s="49" t="str">
        <f>+'P4'!H13</f>
        <v xml:space="preserve"> </v>
      </c>
      <c r="J111" s="50" t="str">
        <f>+'P4'!I13</f>
        <v>Waiting for your answer</v>
      </c>
    </row>
    <row r="112" spans="1:10" ht="30">
      <c r="A112" s="62">
        <f>Answers!C110</f>
        <v>71</v>
      </c>
      <c r="B112" s="62">
        <v>4</v>
      </c>
      <c r="C112" s="62" t="str">
        <f>Answers!D110</f>
        <v>4.1</v>
      </c>
      <c r="D112" s="63" t="str">
        <f>Answers!F110</f>
        <v>Does the assessment identify any Local Communities potentially affected by my activities?</v>
      </c>
      <c r="E112" s="64" t="str">
        <f>+Answers!E110</f>
        <v>CC</v>
      </c>
      <c r="F112" s="73">
        <f>+'P4'!E14</f>
        <v>0</v>
      </c>
      <c r="G112" s="49">
        <f>+'P4'!F14</f>
        <v>0</v>
      </c>
      <c r="H112" s="48" t="str">
        <f>+'P4'!G14</f>
        <v>Not Applicable</v>
      </c>
      <c r="I112" s="49" t="str">
        <f>+'P4'!H14</f>
        <v xml:space="preserve"> </v>
      </c>
      <c r="J112" s="50" t="str">
        <f>+'P4'!I14</f>
        <v>Waiting for your answer</v>
      </c>
    </row>
    <row r="113" spans="1:10" ht="45">
      <c r="A113" s="62">
        <f>Answers!C111</f>
        <v>72</v>
      </c>
      <c r="B113" s="62">
        <v>4</v>
      </c>
      <c r="C113" s="62" t="str">
        <f>Answers!D111</f>
        <v>4.1</v>
      </c>
      <c r="D113" s="63" t="str">
        <f>Answers!F111</f>
        <v>Have I documented and mapped the applicable rights (customary and otherwise) and obligations of Local Communities?</v>
      </c>
      <c r="E113" s="64" t="str">
        <f>+Answers!E111</f>
        <v>CC</v>
      </c>
      <c r="F113" s="73">
        <f>+'P4'!E15</f>
        <v>0</v>
      </c>
      <c r="G113" s="49">
        <f>+'P4'!F15</f>
        <v>0</v>
      </c>
      <c r="H113" s="48" t="str">
        <f>+'P4'!G15</f>
        <v>Not Applicable</v>
      </c>
      <c r="I113" s="49" t="str">
        <f>+'P4'!H15</f>
        <v xml:space="preserve"> </v>
      </c>
      <c r="J113" s="50" t="str">
        <f>+'P4'!I15</f>
        <v>Waiting for your answer</v>
      </c>
    </row>
    <row r="114" spans="1:10" ht="45">
      <c r="A114" s="62">
        <f>Answers!C112</f>
        <v>73</v>
      </c>
      <c r="B114" s="62">
        <v>4</v>
      </c>
      <c r="C114" s="62" t="str">
        <f>Answers!D112</f>
        <v>4.1</v>
      </c>
      <c r="D114" s="63" t="str">
        <f>Answers!F112</f>
        <v>Do I involve Local Communities in a culturally appropriate manner to document and map their applicable rights and obligations?</v>
      </c>
      <c r="E114" s="64" t="str">
        <f>+Answers!E112</f>
        <v>CC</v>
      </c>
      <c r="F114" s="73">
        <f>+'P4'!E16</f>
        <v>0</v>
      </c>
      <c r="G114" s="49">
        <f>+'P4'!F16</f>
        <v>0</v>
      </c>
      <c r="H114" s="48" t="str">
        <f>+'P4'!G16</f>
        <v>Not Applicable</v>
      </c>
      <c r="I114" s="49" t="str">
        <f>+'P4'!H16</f>
        <v xml:space="preserve"> </v>
      </c>
      <c r="J114" s="50" t="str">
        <f>+'P4'!I16</f>
        <v>Waiting for your answer</v>
      </c>
    </row>
    <row r="115" spans="1:10" ht="60">
      <c r="A115" s="62">
        <f>Answers!C113</f>
        <v>74</v>
      </c>
      <c r="B115" s="62">
        <v>4</v>
      </c>
      <c r="C115" s="62" t="str">
        <f>Answers!D113</f>
        <v>4.2</v>
      </c>
      <c r="D115" s="63" t="str">
        <f>Answers!F113</f>
        <v>Have I informed Local Communities when, where and how they can comment and request modification of management activities to the extent necessary to protect their rights, resources, lands and territories?</v>
      </c>
      <c r="E115" s="64" t="str">
        <f>+Answers!E113</f>
        <v>CC</v>
      </c>
      <c r="F115" s="73">
        <f>+'P4'!E17</f>
        <v>0</v>
      </c>
      <c r="G115" s="49">
        <f>+'P4'!F17</f>
        <v>0</v>
      </c>
      <c r="H115" s="48" t="str">
        <f>+'P4'!G17</f>
        <v>Not Applicable</v>
      </c>
      <c r="I115" s="49" t="str">
        <f>+'P4'!H17</f>
        <v xml:space="preserve"> </v>
      </c>
      <c r="J115" s="50" t="str">
        <f>+'P4'!I17</f>
        <v>Waiting for your answer</v>
      </c>
    </row>
    <row r="116" spans="1:10" ht="30">
      <c r="A116" s="62">
        <f>Answers!C114</f>
        <v>75</v>
      </c>
      <c r="B116" s="62">
        <v>4</v>
      </c>
      <c r="C116" s="62" t="str">
        <f>Answers!D114</f>
        <v>4.2</v>
      </c>
      <c r="D116" s="63" t="str">
        <f>Answers!F114</f>
        <v>Do I have mechanisms in place to ensure that I do not violate the rights of Local Communities?</v>
      </c>
      <c r="E116" s="64" t="str">
        <f>+Answers!E114</f>
        <v>CC</v>
      </c>
      <c r="F116" s="73">
        <f>+'P4'!E18</f>
        <v>0</v>
      </c>
      <c r="G116" s="49">
        <f>+'P4'!F18</f>
        <v>0</v>
      </c>
      <c r="H116" s="48" t="str">
        <f>+'P4'!G18</f>
        <v>Not Applicable</v>
      </c>
      <c r="I116" s="49" t="str">
        <f>+'P4'!H18</f>
        <v xml:space="preserve"> </v>
      </c>
      <c r="J116" s="50" t="str">
        <f>+'P4'!I18</f>
        <v>Waiting for your answer</v>
      </c>
    </row>
    <row r="117" spans="1:10" ht="45">
      <c r="A117" s="62">
        <f>Answers!C115</f>
        <v>76</v>
      </c>
      <c r="B117" s="62">
        <v>4</v>
      </c>
      <c r="C117" s="62" t="str">
        <f>Answers!D115</f>
        <v>4.2</v>
      </c>
      <c r="D117" s="63" t="str">
        <f>Answers!F115</f>
        <v>If my forest management activities violate the rights of Local Communities, do I stop the management activities and correct the situation?</v>
      </c>
      <c r="E117" s="64" t="str">
        <f>+Answers!E115</f>
        <v>CC</v>
      </c>
      <c r="F117" s="73">
        <f>+'P4'!E19</f>
        <v>0</v>
      </c>
      <c r="G117" s="49">
        <f>+'P4'!F19</f>
        <v>0</v>
      </c>
      <c r="H117" s="48" t="str">
        <f>+'P4'!G19</f>
        <v>Not Applicable</v>
      </c>
      <c r="I117" s="49" t="str">
        <f>+'P4'!H19</f>
        <v xml:space="preserve"> </v>
      </c>
      <c r="J117" s="50" t="str">
        <f>+'P4'!I19</f>
        <v>Waiting for your answer</v>
      </c>
    </row>
    <row r="118" spans="1:10" ht="45">
      <c r="A118" s="62">
        <f>Answers!C116</f>
        <v>77</v>
      </c>
      <c r="B118" s="62">
        <v>4</v>
      </c>
      <c r="C118" s="62" t="str">
        <f>Answers!D116</f>
        <v>4.X</v>
      </c>
      <c r="D118" s="63" t="str">
        <f>Answers!F116</f>
        <v>If my forest management activities may affect the rights of Traditional Peoples, have they given their free, prior and informed consent?</v>
      </c>
      <c r="E118" s="64" t="str">
        <f>+Answers!E116</f>
        <v>CC</v>
      </c>
      <c r="F118" s="73">
        <f>+'P4'!E20</f>
        <v>0</v>
      </c>
      <c r="G118" s="49">
        <f>+'P4'!F20</f>
        <v>0</v>
      </c>
      <c r="H118" s="48" t="str">
        <f>+'P4'!G20</f>
        <v>Not Applicable</v>
      </c>
      <c r="I118" s="49" t="str">
        <f>+'P4'!H20</f>
        <v xml:space="preserve"> </v>
      </c>
      <c r="J118" s="50" t="str">
        <f>+'P4'!I20</f>
        <v>Waiting for your answer</v>
      </c>
    </row>
    <row r="119" spans="1:10">
      <c r="A119" s="62">
        <f>Answers!C117</f>
        <v>78</v>
      </c>
      <c r="B119" s="62">
        <v>4</v>
      </c>
      <c r="C119" s="62" t="str">
        <f>Answers!D117</f>
        <v>4.3</v>
      </c>
      <c r="D119" s="63" t="str">
        <f>Answers!F117</f>
        <v>Do I prefer to use local workers and services?</v>
      </c>
      <c r="E119" s="64" t="str">
        <f>+Answers!E117</f>
        <v>CIC</v>
      </c>
      <c r="F119" s="73">
        <f>+'P4'!E21</f>
        <v>0</v>
      </c>
      <c r="G119" s="49">
        <f>+'P4'!F21</f>
        <v>0</v>
      </c>
      <c r="H119" s="48" t="str">
        <f>+'P4'!G21</f>
        <v>Not Applicable</v>
      </c>
      <c r="I119" s="49" t="str">
        <f>+'P4'!H21</f>
        <v xml:space="preserve"> </v>
      </c>
      <c r="J119" s="50" t="str">
        <f>+'P4'!I21</f>
        <v>Waiting for your answer</v>
      </c>
    </row>
    <row r="120" spans="1:10">
      <c r="A120" s="62">
        <f>Answers!C118</f>
        <v>78</v>
      </c>
      <c r="B120" s="62">
        <v>4</v>
      </c>
      <c r="C120" s="62" t="str">
        <f>Answers!D118</f>
        <v>4.3</v>
      </c>
      <c r="D120" s="63" t="str">
        <f>Answers!F118</f>
        <v>Do I prefer to use local workers and services?</v>
      </c>
      <c r="E120" s="64" t="str">
        <f>+Answers!E118</f>
        <v>CIC</v>
      </c>
      <c r="F120" s="73">
        <f>+'P4'!E22</f>
        <v>0</v>
      </c>
      <c r="G120" s="49">
        <f>+'P4'!F22</f>
        <v>0</v>
      </c>
      <c r="H120" s="48" t="str">
        <f>+'P4'!G22</f>
        <v>Not Applicable</v>
      </c>
      <c r="I120" s="49" t="str">
        <f>+'P4'!H22</f>
        <v xml:space="preserve"> </v>
      </c>
      <c r="J120" s="50" t="str">
        <f>+'P4'!I22</f>
        <v>Waiting for your answer</v>
      </c>
    </row>
    <row r="121" spans="1:10" ht="45">
      <c r="A121" s="62">
        <f>Answers!C119</f>
        <v>79</v>
      </c>
      <c r="B121" s="62">
        <v>4</v>
      </c>
      <c r="C121" s="80" t="str">
        <f>Answers!D119</f>
        <v>4.4</v>
      </c>
      <c r="D121" s="63" t="str">
        <f>Answers!F119</f>
        <v>Do I identify, with culturally appropriate involvement of Local Communities,  local social and economic development opportunities?</v>
      </c>
      <c r="E121" s="80" t="str">
        <f>+Answers!E119</f>
        <v>CIC</v>
      </c>
      <c r="F121" s="73">
        <f>+'P4'!E23</f>
        <v>0</v>
      </c>
      <c r="G121" s="49">
        <f>+'P4'!F23</f>
        <v>0</v>
      </c>
      <c r="H121" s="48" t="str">
        <f>IF(Principio11213[[#This Row],[Answer]]="Yes","Conformity",IF(Principio11213[[#This Row],[Answer]]="No","Non-Conformity","Not Applicable"))</f>
        <v>Not Applicable</v>
      </c>
      <c r="I121" s="49" t="str">
        <f>+'P4'!H23</f>
        <v xml:space="preserve"> </v>
      </c>
      <c r="J121" s="50" t="str">
        <f>+'P4'!I23</f>
        <v>Waiting for your answer</v>
      </c>
    </row>
    <row r="122" spans="1:10" ht="30">
      <c r="A122" s="62">
        <f>Answers!C120</f>
        <v>80</v>
      </c>
      <c r="B122" s="62">
        <v>4</v>
      </c>
      <c r="C122" s="62" t="str">
        <f>Answers!D120</f>
        <v>4.4</v>
      </c>
      <c r="D122" s="63" t="str">
        <f>Answers!F120</f>
        <v>Do I participate in social and economic development activities in my community or region?</v>
      </c>
      <c r="E122" s="64" t="str">
        <f>+Answers!E120</f>
        <v>CIC</v>
      </c>
      <c r="F122" s="73">
        <f>+'P4'!E24</f>
        <v>0</v>
      </c>
      <c r="G122" s="49">
        <f>+'P4'!F24</f>
        <v>0</v>
      </c>
      <c r="H122" s="48" t="str">
        <f>+'P4'!G24</f>
        <v>Not Applicable</v>
      </c>
      <c r="I122" s="49" t="str">
        <f>+'P4'!H24</f>
        <v xml:space="preserve"> </v>
      </c>
      <c r="J122" s="50" t="str">
        <f>+'P4'!I24</f>
        <v>Waiting for your answer</v>
      </c>
    </row>
    <row r="123" spans="1:10" ht="30">
      <c r="A123" s="62">
        <f>Answers!C121</f>
        <v>80</v>
      </c>
      <c r="B123" s="62">
        <v>4</v>
      </c>
      <c r="C123" s="62" t="str">
        <f>Answers!D121</f>
        <v>4.4</v>
      </c>
      <c r="D123" s="63" t="str">
        <f>Answers!F121</f>
        <v>Do I participate in social and economic development activities in my community or region?</v>
      </c>
      <c r="E123" s="64" t="str">
        <f>+Answers!E121</f>
        <v>CIC</v>
      </c>
      <c r="F123" s="73">
        <f>+'P4'!E25</f>
        <v>0</v>
      </c>
      <c r="G123" s="49">
        <f>+'P4'!F25</f>
        <v>0</v>
      </c>
      <c r="H123" s="48" t="str">
        <f>+'P4'!G25</f>
        <v>Not Applicable</v>
      </c>
      <c r="I123" s="49" t="str">
        <f>+'P4'!H25</f>
        <v xml:space="preserve"> </v>
      </c>
      <c r="J123" s="50" t="str">
        <f>+'P4'!I25</f>
        <v>Waiting for your answer</v>
      </c>
    </row>
    <row r="124" spans="1:10" ht="45">
      <c r="A124" s="62">
        <f>Answers!C122</f>
        <v>81</v>
      </c>
      <c r="B124" s="62">
        <v>4</v>
      </c>
      <c r="C124" s="62" t="str">
        <f>Answers!D122</f>
        <v>4.5</v>
      </c>
      <c r="D124" s="63" t="str">
        <f>Answers!F122</f>
        <v>Do I identify, with culturally appropriate involvement of Local Communities, if my forest management activities generate significant negative impacts on Local Communities?</v>
      </c>
      <c r="E124" s="64" t="str">
        <f>+Answers!E122</f>
        <v>CIC</v>
      </c>
      <c r="F124" s="73">
        <f>+'P4'!E26</f>
        <v>0</v>
      </c>
      <c r="G124" s="49">
        <f>+'P4'!F26</f>
        <v>0</v>
      </c>
      <c r="H124" s="48" t="str">
        <f>+'P4'!G26</f>
        <v>Not Applicable</v>
      </c>
      <c r="I124" s="49" t="str">
        <f>+'P4'!H26</f>
        <v xml:space="preserve"> </v>
      </c>
      <c r="J124" s="50" t="str">
        <f>+'P4'!I26</f>
        <v>Waiting for your answer</v>
      </c>
    </row>
    <row r="125" spans="1:10" ht="45">
      <c r="A125" s="62">
        <f>Answers!C123</f>
        <v>82</v>
      </c>
      <c r="B125" s="62">
        <v>4</v>
      </c>
      <c r="C125" s="62" t="str">
        <f>Answers!D123</f>
        <v>4.5</v>
      </c>
      <c r="D125" s="63" t="str">
        <f>Answers!F123</f>
        <v>Do I have prevention measures in place, developed with culturally appropriate involvement of Local Communities, to prevent significant negative impacts?</v>
      </c>
      <c r="E125" s="64" t="str">
        <f>+Answers!E123</f>
        <v>CIC</v>
      </c>
      <c r="F125" s="73">
        <f>+'P4'!E27</f>
        <v>0</v>
      </c>
      <c r="G125" s="49">
        <f>+'P4'!F27</f>
        <v>0</v>
      </c>
      <c r="H125" s="48" t="str">
        <f>+'P4'!G27</f>
        <v>Not Applicable</v>
      </c>
      <c r="I125" s="49" t="str">
        <f>+'P4'!H27</f>
        <v xml:space="preserve"> </v>
      </c>
      <c r="J125" s="50" t="str">
        <f>+'P4'!I27</f>
        <v>Waiting for your answer</v>
      </c>
    </row>
    <row r="126" spans="1:10" ht="30">
      <c r="A126" s="62">
        <f>Answers!C124</f>
        <v>83</v>
      </c>
      <c r="B126" s="62">
        <v>4</v>
      </c>
      <c r="C126" s="62" t="str">
        <f>Answers!D124</f>
        <v>4.5</v>
      </c>
      <c r="D126" s="63" t="str">
        <f>Answers!F124</f>
        <v>Have I tried to fix the significant negative impacts generated by my activities?</v>
      </c>
      <c r="E126" s="64" t="str">
        <f>+Answers!E124</f>
        <v>CIC</v>
      </c>
      <c r="F126" s="73">
        <f>+'P4'!E28</f>
        <v>0</v>
      </c>
      <c r="G126" s="49">
        <f>+'P4'!F28</f>
        <v>0</v>
      </c>
      <c r="H126" s="48" t="str">
        <f>+'P4'!G28</f>
        <v>Not Applicable</v>
      </c>
      <c r="I126" s="49" t="str">
        <f>+'P4'!H28</f>
        <v xml:space="preserve"> </v>
      </c>
      <c r="J126" s="50" t="str">
        <f>+'P4'!I28</f>
        <v>Waiting for your answer</v>
      </c>
    </row>
    <row r="127" spans="1:10" ht="30">
      <c r="A127" s="62">
        <f>Answers!C125</f>
        <v>84</v>
      </c>
      <c r="B127" s="62">
        <v>4</v>
      </c>
      <c r="C127" s="62" t="str">
        <f>Answers!D125</f>
        <v>4.6</v>
      </c>
      <c r="D127" s="63" t="str">
        <f>Answers!F125</f>
        <v xml:space="preserve">Do I have a procedure to help me address disputes that may arise with Local Communities? </v>
      </c>
      <c r="E127" s="64" t="str">
        <f>+Answers!E125</f>
        <v>CC</v>
      </c>
      <c r="F127" s="73">
        <f>+'P4'!E29</f>
        <v>0</v>
      </c>
      <c r="G127" s="49">
        <f>+'P4'!F29</f>
        <v>0</v>
      </c>
      <c r="H127" s="48" t="str">
        <f>+'P4'!G29</f>
        <v>Not Applicable</v>
      </c>
      <c r="I127" s="49" t="str">
        <f>+'P4'!H29</f>
        <v xml:space="preserve"> </v>
      </c>
      <c r="J127" s="50" t="str">
        <f>+'P4'!I29</f>
        <v>Waiting for your answer</v>
      </c>
    </row>
    <row r="128" spans="1:10" ht="30">
      <c r="A128" s="62">
        <f>Answers!C126</f>
        <v>85</v>
      </c>
      <c r="B128" s="62">
        <v>4</v>
      </c>
      <c r="C128" s="62" t="str">
        <f>Answers!D126</f>
        <v>4.6</v>
      </c>
      <c r="D128" s="63" t="str">
        <f>Answers!F126</f>
        <v>Do I involve Local Communities in a culturally appropriate manner in the development of the procedure?</v>
      </c>
      <c r="E128" s="64" t="str">
        <f>+Answers!E126</f>
        <v>CC</v>
      </c>
      <c r="F128" s="73">
        <f>+'P4'!E30</f>
        <v>0</v>
      </c>
      <c r="G128" s="49">
        <f>+'P4'!F30</f>
        <v>0</v>
      </c>
      <c r="H128" s="48" t="str">
        <f>+'P4'!G30</f>
        <v>Not Applicable</v>
      </c>
      <c r="I128" s="49" t="str">
        <f>+'P4'!H30</f>
        <v xml:space="preserve"> </v>
      </c>
      <c r="J128" s="50" t="str">
        <f>+'P4'!I30</f>
        <v>Waiting for your answer</v>
      </c>
    </row>
    <row r="129" spans="1:10" ht="30">
      <c r="A129" s="62">
        <f>Answers!C127</f>
        <v>86</v>
      </c>
      <c r="B129" s="62">
        <v>4</v>
      </c>
      <c r="C129" s="62" t="str">
        <f>Answers!D127</f>
        <v>4.6</v>
      </c>
      <c r="D129" s="63" t="str">
        <f>Answers!F127</f>
        <v>Have I made the procedure for resolving disputes with Local Communities publicly available?</v>
      </c>
      <c r="E129" s="64" t="str">
        <f>+Answers!E127</f>
        <v>CC</v>
      </c>
      <c r="F129" s="73">
        <f>+'P4'!E31</f>
        <v>0</v>
      </c>
      <c r="G129" s="49">
        <f>+'P4'!F31</f>
        <v>0</v>
      </c>
      <c r="H129" s="48" t="str">
        <f>+'P4'!G31</f>
        <v>Not Applicable</v>
      </c>
      <c r="I129" s="49" t="str">
        <f>+'P4'!H31</f>
        <v xml:space="preserve"> </v>
      </c>
      <c r="J129" s="50" t="str">
        <f>+'P4'!I31</f>
        <v>Waiting for your answer</v>
      </c>
    </row>
    <row r="130" spans="1:10" ht="45">
      <c r="A130" s="62">
        <f>Answers!C128</f>
        <v>87</v>
      </c>
      <c r="B130" s="62">
        <v>4</v>
      </c>
      <c r="C130" s="62" t="str">
        <f>Answers!D128</f>
        <v>4.6</v>
      </c>
      <c r="D130" s="63" t="str">
        <f>Answers!F128</f>
        <v>Have disputes related to negative impacts of forest management activities been addressed in a timely manner and resolved or steps taken to resolve them?</v>
      </c>
      <c r="E130" s="64" t="str">
        <f>+Answers!E128</f>
        <v>CC</v>
      </c>
      <c r="F130" s="73">
        <f>+'P4'!E32</f>
        <v>0</v>
      </c>
      <c r="G130" s="49">
        <f>+'P4'!F32</f>
        <v>0</v>
      </c>
      <c r="H130" s="48" t="str">
        <f>+'P4'!G32</f>
        <v>Not Applicable</v>
      </c>
      <c r="I130" s="49" t="str">
        <f>+'P4'!H32</f>
        <v xml:space="preserve"> </v>
      </c>
      <c r="J130" s="50" t="str">
        <f>+'P4'!I32</f>
        <v>Waiting for your answer</v>
      </c>
    </row>
    <row r="131" spans="1:10" ht="30">
      <c r="A131" s="62">
        <f>Answers!C129</f>
        <v>88</v>
      </c>
      <c r="B131" s="62">
        <v>4</v>
      </c>
      <c r="C131" s="62" t="str">
        <f>Answers!D129</f>
        <v>4.6</v>
      </c>
      <c r="D131" s="63" t="str">
        <f>Answers!F129</f>
        <v>Is there a record of disputes I have been involved in with Local Communities?</v>
      </c>
      <c r="E131" s="64" t="str">
        <f>+Answers!E129</f>
        <v>CC</v>
      </c>
      <c r="F131" s="73">
        <f>+'P4'!E33</f>
        <v>0</v>
      </c>
      <c r="G131" s="49">
        <f>+'P4'!F33</f>
        <v>0</v>
      </c>
      <c r="H131" s="48" t="str">
        <f>+'P4'!G33</f>
        <v>Not Applicable</v>
      </c>
      <c r="I131" s="49" t="str">
        <f>+'P4'!H33</f>
        <v xml:space="preserve"> </v>
      </c>
      <c r="J131" s="50" t="str">
        <f>+'P4'!I33</f>
        <v>Waiting for your answer</v>
      </c>
    </row>
    <row r="132" spans="1:10" ht="30">
      <c r="A132" s="62">
        <f>Answers!C130</f>
        <v>89</v>
      </c>
      <c r="B132" s="62">
        <v>4</v>
      </c>
      <c r="C132" s="62" t="str">
        <f>Answers!D130</f>
        <v>4.6</v>
      </c>
      <c r="D132" s="63" t="str">
        <f>Answers!F130</f>
        <v>Do I provide fair compensation to Local Communities as part of dispute resolution, according to legal standards?</v>
      </c>
      <c r="E132" s="64" t="str">
        <f>+Answers!E130</f>
        <v>CC</v>
      </c>
      <c r="F132" s="73">
        <f>+'P4'!E34</f>
        <v>0</v>
      </c>
      <c r="G132" s="49">
        <f>+'P4'!F34</f>
        <v>0</v>
      </c>
      <c r="H132" s="48" t="str">
        <f>+'P4'!G34</f>
        <v>Not Applicable</v>
      </c>
      <c r="I132" s="49" t="str">
        <f>+'P4'!H34</f>
        <v xml:space="preserve"> </v>
      </c>
      <c r="J132" s="50" t="str">
        <f>+'P4'!I34</f>
        <v>Waiting for your answer</v>
      </c>
    </row>
    <row r="133" spans="1:10" ht="30">
      <c r="A133" s="62">
        <f>Answers!C131</f>
        <v>89</v>
      </c>
      <c r="B133" s="62">
        <v>4</v>
      </c>
      <c r="C133" s="62" t="str">
        <f>Answers!D131</f>
        <v>4.6</v>
      </c>
      <c r="D133" s="63" t="str">
        <f>Answers!F131</f>
        <v>Do I offer fair compensation to Local Communities as part of dispute resolution, according to legal standards?</v>
      </c>
      <c r="E133" s="64" t="str">
        <f>+Answers!E131</f>
        <v>CC</v>
      </c>
      <c r="F133" s="73">
        <f>+'P4'!E35</f>
        <v>0</v>
      </c>
      <c r="G133" s="49">
        <f>+'P4'!F35</f>
        <v>0</v>
      </c>
      <c r="H133" s="48" t="str">
        <f>+'P4'!G35</f>
        <v>Not Applicable</v>
      </c>
      <c r="I133" s="49" t="str">
        <f>+'P4'!H35</f>
        <v xml:space="preserve"> </v>
      </c>
      <c r="J133" s="50" t="str">
        <f>+'P4'!I35</f>
        <v>Waiting for your answer</v>
      </c>
    </row>
    <row r="134" spans="1:10" ht="30">
      <c r="A134" s="62">
        <f>Answers!C132</f>
        <v>90</v>
      </c>
      <c r="B134" s="62">
        <v>4</v>
      </c>
      <c r="C134" s="62" t="str">
        <f>Answers!D132</f>
        <v>4.6</v>
      </c>
      <c r="D134" s="63" t="str">
        <f>Answers!F132</f>
        <v>Do I stop forestry activities if there is a conflict with Local Communities due to negative impacts of management?</v>
      </c>
      <c r="E134" s="64" t="str">
        <f>+Answers!E132</f>
        <v>CC</v>
      </c>
      <c r="F134" s="73">
        <f>+'P4'!E36</f>
        <v>0</v>
      </c>
      <c r="G134" s="49">
        <f>+'P4'!F36</f>
        <v>0</v>
      </c>
      <c r="H134" s="48" t="str">
        <f>+'P4'!G36</f>
        <v>Not Applicable</v>
      </c>
      <c r="I134" s="49" t="str">
        <f>+'P4'!H36</f>
        <v xml:space="preserve"> </v>
      </c>
      <c r="J134" s="50" t="str">
        <f>+'P4'!I36</f>
        <v>Waiting for your answer</v>
      </c>
    </row>
    <row r="135" spans="1:10" ht="45">
      <c r="A135" s="62">
        <f>Answers!C133</f>
        <v>91</v>
      </c>
      <c r="B135" s="62">
        <v>4</v>
      </c>
      <c r="C135" s="62" t="str">
        <f>Answers!D133</f>
        <v>4.7</v>
      </c>
      <c r="D135" s="63" t="str">
        <f>Answers!F133</f>
        <v>With culturally appropriate involvement of Local Communities have I identified sites of special importance to them, over which they have rights?</v>
      </c>
      <c r="E135" s="64" t="str">
        <f>+Answers!E133</f>
        <v>CIC</v>
      </c>
      <c r="F135" s="73">
        <f>+'P4'!E37</f>
        <v>0</v>
      </c>
      <c r="G135" s="49">
        <f>+'P4'!F37</f>
        <v>0</v>
      </c>
      <c r="H135" s="48" t="str">
        <f>+'P4'!G37</f>
        <v>Not Applicable</v>
      </c>
      <c r="I135" s="49" t="str">
        <f>+'P4'!H37</f>
        <v xml:space="preserve"> </v>
      </c>
      <c r="J135" s="50" t="str">
        <f>+'P4'!I37</f>
        <v>Waiting for your answer</v>
      </c>
    </row>
    <row r="136" spans="1:10" ht="45">
      <c r="A136" s="62">
        <f>Answers!C134</f>
        <v>91</v>
      </c>
      <c r="B136" s="62">
        <v>4</v>
      </c>
      <c r="C136" s="80" t="str">
        <f>Answers!D134</f>
        <v>4.7</v>
      </c>
      <c r="D136" s="63" t="str">
        <f>Answers!F134</f>
        <v>With culturally appropriate involvement of Local Communities have I identified sites of special importance to them, over which they have rights?</v>
      </c>
      <c r="E136" s="80" t="str">
        <f>+Answers!E134</f>
        <v>CIC</v>
      </c>
      <c r="F136" s="73">
        <f>+'P4'!E38</f>
        <v>0</v>
      </c>
      <c r="G136" s="49">
        <f>+'P4'!F38</f>
        <v>0</v>
      </c>
      <c r="H136" s="48" t="str">
        <f>+'P4'!G38</f>
        <v>Not Applicable</v>
      </c>
      <c r="I136" s="49" t="str">
        <f>+'P4'!H38</f>
        <v xml:space="preserve"> </v>
      </c>
      <c r="J136" s="50" t="str">
        <f>+'P4'!I38</f>
        <v>Waiting for your answer</v>
      </c>
    </row>
    <row r="137" spans="1:10" ht="45">
      <c r="A137" s="62">
        <f>Answers!C135</f>
        <v>92</v>
      </c>
      <c r="B137" s="62">
        <v>4</v>
      </c>
      <c r="C137" s="62" t="str">
        <f>Answers!D135</f>
        <v>4.7</v>
      </c>
      <c r="D137" s="63" t="str">
        <f>Answers!F135</f>
        <v>With the involvement of Local Communities have I designed and implemented protection measures for the previously identified sites?</v>
      </c>
      <c r="E137" s="64" t="str">
        <f>+Answers!E135</f>
        <v>CIC</v>
      </c>
      <c r="F137" s="73">
        <f>+'P4'!E39</f>
        <v>0</v>
      </c>
      <c r="G137" s="49">
        <f>+'P4'!F39</f>
        <v>0</v>
      </c>
      <c r="H137" s="48" t="str">
        <f>+'P4'!G39</f>
        <v>Not Applicable</v>
      </c>
      <c r="I137" s="49" t="str">
        <f>+'P4'!H39</f>
        <v xml:space="preserve"> </v>
      </c>
      <c r="J137" s="50" t="str">
        <f>+'P4'!I39</f>
        <v>Waiting for your answer</v>
      </c>
    </row>
    <row r="138" spans="1:10" ht="45">
      <c r="A138" s="62">
        <f>Answers!C136</f>
        <v>93</v>
      </c>
      <c r="B138" s="62">
        <v>4</v>
      </c>
      <c r="C138" s="62" t="str">
        <f>Answers!D136</f>
        <v>4.7</v>
      </c>
      <c r="D138" s="63" t="str">
        <f>Answers!F136</f>
        <v>Do I stop forest management activities, in case new sites of importance to Local Communities are discovered, until protection measures are agreed upon?</v>
      </c>
      <c r="E138" s="64" t="str">
        <f>+Answers!E136</f>
        <v>CIC</v>
      </c>
      <c r="F138" s="73">
        <f>+'P4'!E40</f>
        <v>0</v>
      </c>
      <c r="G138" s="49">
        <f>+'P4'!F40</f>
        <v>0</v>
      </c>
      <c r="H138" s="48" t="str">
        <f>+'P4'!G40</f>
        <v>Not Applicable</v>
      </c>
      <c r="I138" s="49" t="str">
        <f>+'P4'!H40</f>
        <v xml:space="preserve"> </v>
      </c>
      <c r="J138" s="50" t="str">
        <f>+'P4'!I40</f>
        <v>Waiting for your answer</v>
      </c>
    </row>
    <row r="139" spans="1:10" ht="30">
      <c r="A139" s="62">
        <f>Answers!C137</f>
        <v>94</v>
      </c>
      <c r="B139" s="62">
        <v>4</v>
      </c>
      <c r="C139" s="62" t="str">
        <f>Answers!D137</f>
        <v>4.8</v>
      </c>
      <c r="D139" s="63" t="str">
        <f>Answers!F137</f>
        <v>Do I use traditional knowledge or intellectual property of Traditional Peoples?</v>
      </c>
      <c r="E139" s="64" t="str">
        <f>+Answers!E137</f>
        <v>CIC</v>
      </c>
      <c r="F139" s="73">
        <f>+'P4'!E41</f>
        <v>0</v>
      </c>
      <c r="G139" s="49">
        <f>+'P4'!F41</f>
        <v>0</v>
      </c>
      <c r="H139" s="48" t="str">
        <f>+'P4'!G41</f>
        <v>Not Applicable</v>
      </c>
      <c r="I139" s="49" t="str">
        <f>+'P4'!H41</f>
        <v xml:space="preserve"> </v>
      </c>
      <c r="J139" s="50" t="str">
        <f>+'P4'!I41</f>
        <v>Waiting for your answer</v>
      </c>
    </row>
    <row r="140" spans="1:10" ht="30">
      <c r="A140" s="62">
        <f>Answers!C138</f>
        <v>94</v>
      </c>
      <c r="B140" s="62">
        <v>4</v>
      </c>
      <c r="C140" s="62" t="str">
        <f>Answers!D138</f>
        <v>4.8</v>
      </c>
      <c r="D140" s="63" t="str">
        <f>Answers!F138</f>
        <v>Do I use traditional knowledge or intellectual property of Traditional Peoples?</v>
      </c>
      <c r="E140" s="64" t="str">
        <f>+Answers!E138</f>
        <v>CIC</v>
      </c>
      <c r="F140" s="73">
        <f>+'P4'!E42</f>
        <v>0</v>
      </c>
      <c r="G140" s="49">
        <f>+'P4'!F42</f>
        <v>0</v>
      </c>
      <c r="H140" s="48" t="str">
        <f>+'P4'!G42</f>
        <v>Not Applicable</v>
      </c>
      <c r="I140" s="49" t="str">
        <f>+'P4'!H42</f>
        <v xml:space="preserve"> </v>
      </c>
      <c r="J140" s="50" t="str">
        <f>+'P4'!I42</f>
        <v>Waiting for your answer</v>
      </c>
    </row>
    <row r="141" spans="1:10" ht="30">
      <c r="A141" s="62">
        <f>Answers!C139</f>
        <v>94</v>
      </c>
      <c r="B141" s="62">
        <v>4</v>
      </c>
      <c r="C141" s="62" t="str">
        <f>Answers!D139</f>
        <v>4.8</v>
      </c>
      <c r="D141" s="63" t="str">
        <f>Answers!F139</f>
        <v>Do I use traditional knowledge or intellectual property of Traditional Peoples?</v>
      </c>
      <c r="E141" s="64" t="str">
        <f>+Answers!E139</f>
        <v>CIC</v>
      </c>
      <c r="F141" s="73">
        <f>+'P4'!E43</f>
        <v>0</v>
      </c>
      <c r="G141" s="49">
        <f>+'P4'!F43</f>
        <v>0</v>
      </c>
      <c r="H141" s="48" t="str">
        <f>+'P4'!G43</f>
        <v>Not Applicable</v>
      </c>
      <c r="I141" s="49" t="str">
        <f>+'P4'!H43</f>
        <v xml:space="preserve"> </v>
      </c>
      <c r="J141" s="50" t="str">
        <f>+'P4'!I43</f>
        <v>Waiting for your answer</v>
      </c>
    </row>
    <row r="142" spans="1:10" ht="30">
      <c r="A142" s="62">
        <f>Answers!C140</f>
        <v>95</v>
      </c>
      <c r="B142" s="62">
        <v>4</v>
      </c>
      <c r="C142" s="62" t="str">
        <f>Answers!D140</f>
        <v>4.8</v>
      </c>
      <c r="D142" s="63" t="str">
        <f>Answers!F140</f>
        <v>Do I compensate Traditional Peoples for the use of their traditional knowledge and intellectual property?</v>
      </c>
      <c r="E142" s="64" t="str">
        <f>+Answers!E140</f>
        <v>CIC</v>
      </c>
      <c r="F142" s="73">
        <f>+'P4'!E44</f>
        <v>0</v>
      </c>
      <c r="G142" s="49">
        <f>+'P4'!F44</f>
        <v>0</v>
      </c>
      <c r="H142" s="48" t="str">
        <f>+'P4'!G44</f>
        <v>Not Applicable</v>
      </c>
      <c r="I142" s="49" t="str">
        <f>+'P4'!H44</f>
        <v xml:space="preserve"> </v>
      </c>
      <c r="J142" s="50" t="str">
        <f>+'P4'!I44</f>
        <v>Waiting for your answer</v>
      </c>
    </row>
    <row r="143" spans="1:10" ht="30">
      <c r="A143" s="62">
        <f>Answers!C141</f>
        <v>96</v>
      </c>
      <c r="B143" s="62">
        <v>5</v>
      </c>
      <c r="C143" s="62" t="str">
        <f>Answers!D141</f>
        <v>5.1</v>
      </c>
      <c r="D143" s="63" t="str">
        <f>Answers!F141</f>
        <v>Have I identified the different products or services that I can grow, harvest and/or sell from my Management Unit?</v>
      </c>
      <c r="E143" s="64" t="str">
        <f>+Answers!E141</f>
        <v>CIC</v>
      </c>
      <c r="F143" s="73">
        <f>+'P5'!E13</f>
        <v>0</v>
      </c>
      <c r="G143" s="49">
        <f>+'P5'!F13</f>
        <v>0</v>
      </c>
      <c r="H143" s="48" t="str">
        <f>+'P5'!G13</f>
        <v>Not Applicable</v>
      </c>
      <c r="I143" s="49" t="str">
        <f>+'P5'!H13</f>
        <v xml:space="preserve"> </v>
      </c>
      <c r="J143" s="50" t="str">
        <f>+'P5'!I13</f>
        <v>Waiting for your answer</v>
      </c>
    </row>
    <row r="144" spans="1:10" ht="45">
      <c r="A144" s="62">
        <f>Answers!C142</f>
        <v>97</v>
      </c>
      <c r="B144" s="62">
        <v>5</v>
      </c>
      <c r="C144" s="80" t="str">
        <f>Answers!D142</f>
        <v>5.1</v>
      </c>
      <c r="D144" s="63" t="str">
        <f>Answers!F142</f>
        <v>Do I take advantage of the various identified resources and services found in my Management Unit, in line with my management objectives?</v>
      </c>
      <c r="E144" s="80" t="str">
        <f>+Answers!E142</f>
        <v>CIC</v>
      </c>
      <c r="F144" s="73">
        <f>+'P5'!E14</f>
        <v>0</v>
      </c>
      <c r="G144" s="49">
        <f>+'P5'!F14</f>
        <v>0</v>
      </c>
      <c r="H144" s="48" t="str">
        <f>IF(Principio11213[[#This Row],[Answer]]="Yes","Conformity",IF(Principio11213[[#This Row],[Answer]]="No","Non-Conformity","Not Applicable"))</f>
        <v>Not Applicable</v>
      </c>
      <c r="I144" s="49" t="str">
        <f>+'P5'!H14</f>
        <v xml:space="preserve"> </v>
      </c>
      <c r="J144" s="50" t="str">
        <f>+'P5'!I14</f>
        <v>Waiting for your answer</v>
      </c>
    </row>
    <row r="145" spans="1:10" ht="45">
      <c r="A145" s="62">
        <f>Answers!C143</f>
        <v>98</v>
      </c>
      <c r="B145" s="62">
        <v>5</v>
      </c>
      <c r="C145" s="80" t="str">
        <f>Answers!D143</f>
        <v>5.1</v>
      </c>
      <c r="D145" s="63" t="str">
        <f>Answers!F143</f>
        <v>Have I made available to others the use of resources and services present in the Management Unit in line with the management objectives?</v>
      </c>
      <c r="E145" s="80" t="str">
        <f>+Answers!E143</f>
        <v>CIC</v>
      </c>
      <c r="F145" s="73">
        <f>+'P5'!E15</f>
        <v>0</v>
      </c>
      <c r="G145" s="49">
        <f>+'P5'!F15</f>
        <v>0</v>
      </c>
      <c r="H145" s="48" t="str">
        <f>IF(Principio11213[[#This Row],[Answer]]="Yes","Conformity",IF(Principio11213[[#This Row],[Answer]]="No","Non-Conformity","Not Applicable"))</f>
        <v>Not Applicable</v>
      </c>
      <c r="I145" s="49" t="str">
        <f>+'P5'!H15</f>
        <v xml:space="preserve"> </v>
      </c>
      <c r="J145" s="50" t="str">
        <f>+'P5'!I15</f>
        <v>Waiting for your answer</v>
      </c>
    </row>
    <row r="146" spans="1:10" ht="30">
      <c r="A146" s="62">
        <f>Answers!C144</f>
        <v>99</v>
      </c>
      <c r="B146" s="62">
        <v>5</v>
      </c>
      <c r="C146" s="62" t="str">
        <f>Answers!D144</f>
        <v>5.1</v>
      </c>
      <c r="D146" s="63" t="str">
        <f>Answers!F144</f>
        <v>Do I know/use the FSC Ecosystem Services procedure? Do I make any promotional claims about "ecosystem services"?</v>
      </c>
      <c r="E146" s="64" t="str">
        <f>+Answers!E144</f>
        <v>CIC</v>
      </c>
      <c r="F146" s="73">
        <f>+'P5'!E16</f>
        <v>0</v>
      </c>
      <c r="G146" s="49">
        <f>+'P5'!F16</f>
        <v>0</v>
      </c>
      <c r="H146" s="48" t="str">
        <f>+'P5'!G16</f>
        <v>Not Applicable</v>
      </c>
      <c r="I146" s="49" t="str">
        <f>+'P5'!H16</f>
        <v xml:space="preserve"> </v>
      </c>
      <c r="J146" s="50" t="str">
        <f>+'P5'!I16</f>
        <v>Waiting for your answer</v>
      </c>
    </row>
    <row r="147" spans="1:10">
      <c r="A147" s="62">
        <f>Answers!C145</f>
        <v>100</v>
      </c>
      <c r="B147" s="62">
        <v>5</v>
      </c>
      <c r="C147" s="62" t="str">
        <f>Answers!D145</f>
        <v>5.2</v>
      </c>
      <c r="D147" s="63" t="str">
        <f>Answers!F145</f>
        <v>Do I harvest timber from my Management Unit?</v>
      </c>
      <c r="E147" s="64" t="str">
        <f>+Answers!E145</f>
        <v>CC</v>
      </c>
      <c r="F147" s="73">
        <f>+'P5'!E17</f>
        <v>0</v>
      </c>
      <c r="G147" s="49">
        <f>+'P5'!F17</f>
        <v>0</v>
      </c>
      <c r="H147" s="48" t="str">
        <f>+'P5'!G17</f>
        <v>Not Applicable</v>
      </c>
      <c r="I147" s="49" t="str">
        <f>+'P5'!H17</f>
        <v xml:space="preserve"> </v>
      </c>
      <c r="J147" s="50" t="str">
        <f>+'P5'!I17</f>
        <v>Waiting for your answer</v>
      </c>
    </row>
    <row r="148" spans="1:10" ht="30">
      <c r="A148" s="62">
        <f>Answers!C146</f>
        <v>101</v>
      </c>
      <c r="B148" s="62">
        <v>5</v>
      </c>
      <c r="C148" s="62" t="str">
        <f>Answers!D146</f>
        <v>5.2</v>
      </c>
      <c r="D148" s="63" t="str">
        <f>Answers!F146</f>
        <v>Have I determined harvesting rates or annual allowable cut of timber?</v>
      </c>
      <c r="E148" s="64" t="str">
        <f>+Answers!E146</f>
        <v>CC</v>
      </c>
      <c r="F148" s="73">
        <f>+'P5'!E18</f>
        <v>0</v>
      </c>
      <c r="G148" s="49">
        <f>+'P5'!F18</f>
        <v>0</v>
      </c>
      <c r="H148" s="48" t="str">
        <f>+'P5'!G18</f>
        <v>Not Applicable</v>
      </c>
      <c r="I148" s="49" t="str">
        <f>+'P5'!H18</f>
        <v xml:space="preserve"> </v>
      </c>
      <c r="J148" s="50" t="str">
        <f>+'P5'!I18</f>
        <v>Waiting for your answer</v>
      </c>
    </row>
    <row r="149" spans="1:10">
      <c r="A149" s="62">
        <f>Answers!C147</f>
        <v>102</v>
      </c>
      <c r="B149" s="62">
        <v>5</v>
      </c>
      <c r="C149" s="62" t="str">
        <f>Answers!D147</f>
        <v>5.2</v>
      </c>
      <c r="D149" s="63" t="str">
        <f>Answers!F147</f>
        <v>Do I harvest timber at or below the sustainable harvest level?</v>
      </c>
      <c r="E149" s="64" t="str">
        <f>+Answers!E147</f>
        <v>CC</v>
      </c>
      <c r="F149" s="73">
        <f>+'P5'!E19</f>
        <v>0</v>
      </c>
      <c r="G149" s="49">
        <f>+'P5'!F19</f>
        <v>0</v>
      </c>
      <c r="H149" s="48" t="str">
        <f>+'P5'!G19</f>
        <v>Not Applicable</v>
      </c>
      <c r="I149" s="49" t="str">
        <f>+'P5'!H19</f>
        <v xml:space="preserve"> </v>
      </c>
      <c r="J149" s="50" t="str">
        <f>+'P5'!I19</f>
        <v>Waiting for your answer</v>
      </c>
    </row>
    <row r="150" spans="1:10">
      <c r="A150" s="62">
        <f>Answers!C148</f>
        <v>103</v>
      </c>
      <c r="B150" s="62">
        <v>5</v>
      </c>
      <c r="C150" s="62" t="str">
        <f>Answers!D148</f>
        <v>5.2</v>
      </c>
      <c r="D150" s="63" t="str">
        <f>Answers!F148</f>
        <v>Do I keep a record of the volume of timber I harvest?</v>
      </c>
      <c r="E150" s="64" t="str">
        <f>+Answers!E148</f>
        <v>CC</v>
      </c>
      <c r="F150" s="73">
        <f>+'P5'!E20</f>
        <v>0</v>
      </c>
      <c r="G150" s="49">
        <f>+'P5'!F20</f>
        <v>0</v>
      </c>
      <c r="H150" s="48" t="str">
        <f>+'P5'!G20</f>
        <v>Not Applicable</v>
      </c>
      <c r="I150" s="49" t="str">
        <f>+'P5'!H20</f>
        <v xml:space="preserve"> </v>
      </c>
      <c r="J150" s="50" t="str">
        <f>+'P5'!I20</f>
        <v>Waiting for your answer</v>
      </c>
    </row>
    <row r="151" spans="1:10" ht="30">
      <c r="A151" s="62">
        <f>Answers!C149</f>
        <v>104</v>
      </c>
      <c r="B151" s="62">
        <v>5</v>
      </c>
      <c r="C151" s="62" t="str">
        <f>Answers!D149</f>
        <v>5.2</v>
      </c>
      <c r="D151" s="63" t="str">
        <f>Answers!F149</f>
        <v>Do I harvest non-timber forest products (e.g. latex, nuts, honey etc.) from my Management Unit?</v>
      </c>
      <c r="E151" s="64" t="str">
        <f>+Answers!E149</f>
        <v>CC</v>
      </c>
      <c r="F151" s="73">
        <f>+'P5'!E21</f>
        <v>0</v>
      </c>
      <c r="G151" s="49">
        <f>+'P5'!F21</f>
        <v>0</v>
      </c>
      <c r="H151" s="48" t="str">
        <f>+'P5'!G21</f>
        <v>Not Applicable</v>
      </c>
      <c r="I151" s="49" t="str">
        <f>+'P5'!H21</f>
        <v xml:space="preserve"> </v>
      </c>
      <c r="J151" s="50" t="str">
        <f>+'P5'!I21</f>
        <v>Waiting for your answer</v>
      </c>
    </row>
    <row r="152" spans="1:10" ht="30">
      <c r="A152" s="62">
        <f>Answers!C150</f>
        <v>105</v>
      </c>
      <c r="B152" s="62">
        <v>5</v>
      </c>
      <c r="C152" s="62" t="str">
        <f>Answers!D150</f>
        <v>5.2</v>
      </c>
      <c r="D152" s="63" t="str">
        <f>Answers!F150</f>
        <v>Have I determined a sustainable harvest rate for the non-timber forest products I harvest?</v>
      </c>
      <c r="E152" s="64" t="str">
        <f>+Answers!E150</f>
        <v>CC</v>
      </c>
      <c r="F152" s="73">
        <f>+'P5'!E22</f>
        <v>0</v>
      </c>
      <c r="G152" s="49">
        <f>+'P5'!F22</f>
        <v>0</v>
      </c>
      <c r="H152" s="48" t="str">
        <f>+'P5'!G22</f>
        <v>Not Applicable</v>
      </c>
      <c r="I152" s="49" t="str">
        <f>+'P5'!H22</f>
        <v xml:space="preserve"> </v>
      </c>
      <c r="J152" s="50" t="str">
        <f>+'P5'!I22</f>
        <v>Waiting for your answer</v>
      </c>
    </row>
    <row r="153" spans="1:10" ht="30">
      <c r="A153" s="62">
        <f>Answers!C151</f>
        <v>106</v>
      </c>
      <c r="B153" s="62">
        <v>5</v>
      </c>
      <c r="C153" s="62" t="str">
        <f>Answers!D151</f>
        <v>5.2</v>
      </c>
      <c r="D153" s="63" t="str">
        <f>Answers!F151</f>
        <v>Do I harvest the non-timber forest products at or below that sustainable rate?</v>
      </c>
      <c r="E153" s="64" t="str">
        <f>+Answers!E151</f>
        <v>CC</v>
      </c>
      <c r="F153" s="73">
        <f>+'P5'!E23</f>
        <v>0</v>
      </c>
      <c r="G153" s="49">
        <f>+'P5'!F23</f>
        <v>0</v>
      </c>
      <c r="H153" s="48" t="str">
        <f>+'P5'!G23</f>
        <v>Not Applicable</v>
      </c>
      <c r="I153" s="49" t="str">
        <f>+'P5'!H23</f>
        <v xml:space="preserve"> </v>
      </c>
      <c r="J153" s="50" t="str">
        <f>+'P5'!I23</f>
        <v>Waiting for your answer</v>
      </c>
    </row>
    <row r="154" spans="1:10" ht="30">
      <c r="A154" s="62">
        <f>Answers!C152</f>
        <v>107</v>
      </c>
      <c r="B154" s="62">
        <v>5</v>
      </c>
      <c r="C154" s="62" t="str">
        <f>Answers!D152</f>
        <v>5.2</v>
      </c>
      <c r="D154" s="63" t="str">
        <f>Answers!F152</f>
        <v>Do I keep a record of the volume of non-timber forest products I harvest?</v>
      </c>
      <c r="E154" s="64" t="str">
        <f>+Answers!E152</f>
        <v>CC</v>
      </c>
      <c r="F154" s="73">
        <f>+'P5'!E24</f>
        <v>0</v>
      </c>
      <c r="G154" s="49">
        <f>+'P5'!F24</f>
        <v>0</v>
      </c>
      <c r="H154" s="48" t="str">
        <f>+'P5'!G24</f>
        <v>Not Applicable</v>
      </c>
      <c r="I154" s="49" t="str">
        <f>+'P5'!H24</f>
        <v xml:space="preserve"> </v>
      </c>
      <c r="J154" s="50" t="str">
        <f>+'P5'!I24</f>
        <v>Waiting for your answer</v>
      </c>
    </row>
    <row r="155" spans="1:10" ht="45">
      <c r="A155" s="62">
        <f>Answers!C153</f>
        <v>108</v>
      </c>
      <c r="B155" s="62">
        <v>5</v>
      </c>
      <c r="C155" s="62" t="str">
        <f>Answers!D153</f>
        <v>5.3</v>
      </c>
      <c r="D155" s="63" t="str">
        <f>Answers!F153</f>
        <v>Do I keep records of costs related to all activities, including those that contribute to prevent and mitigate or compensate for negative impacts of my activities?</v>
      </c>
      <c r="E155" s="64" t="str">
        <f>+Answers!E153</f>
        <v>CIC</v>
      </c>
      <c r="F155" s="73">
        <f>+'P5'!E25</f>
        <v>0</v>
      </c>
      <c r="G155" s="49">
        <f>+'P5'!F25</f>
        <v>0</v>
      </c>
      <c r="H155" s="48" t="str">
        <f>+'P5'!G25</f>
        <v>Not Applicable</v>
      </c>
      <c r="I155" s="49" t="str">
        <f>+'P5'!H25</f>
        <v xml:space="preserve"> </v>
      </c>
      <c r="J155" s="50" t="str">
        <f>+'P5'!I25</f>
        <v>Waiting for your answer</v>
      </c>
    </row>
    <row r="156" spans="1:10" ht="30">
      <c r="A156" s="62">
        <f>Answers!C154</f>
        <v>109</v>
      </c>
      <c r="B156" s="62">
        <v>5</v>
      </c>
      <c r="C156" s="62" t="str">
        <f>Answers!D154</f>
        <v>5.3</v>
      </c>
      <c r="D156" s="63" t="str">
        <f>Answers!F154</f>
        <v>Do I identify the positive impacts of my forest management activities?</v>
      </c>
      <c r="E156" s="64" t="str">
        <f>+Answers!E154</f>
        <v>CIC</v>
      </c>
      <c r="F156" s="73">
        <f>+'P5'!E26</f>
        <v>0</v>
      </c>
      <c r="G156" s="49">
        <f>+'P5'!F26</f>
        <v>0</v>
      </c>
      <c r="H156" s="48" t="str">
        <f>+'P5'!G26</f>
        <v>Not Applicable</v>
      </c>
      <c r="I156" s="49" t="str">
        <f>+'P5'!H26</f>
        <v xml:space="preserve"> </v>
      </c>
      <c r="J156" s="50" t="str">
        <f>+'P5'!I26</f>
        <v>Waiting for your answer</v>
      </c>
    </row>
    <row r="157" spans="1:10" ht="30">
      <c r="A157" s="62">
        <f>Answers!C155</f>
        <v>109</v>
      </c>
      <c r="B157" s="62">
        <v>5</v>
      </c>
      <c r="C157" s="62" t="str">
        <f>Answers!D155</f>
        <v>5.3</v>
      </c>
      <c r="D157" s="63" t="str">
        <f>Answers!F155</f>
        <v>Do I identify the positive impacts of my forest management activities?</v>
      </c>
      <c r="E157" s="64" t="str">
        <f>+Answers!E155</f>
        <v>CIC</v>
      </c>
      <c r="F157" s="73">
        <f>+'P5'!E27</f>
        <v>0</v>
      </c>
      <c r="G157" s="49">
        <f>+'P5'!F27</f>
        <v>0</v>
      </c>
      <c r="H157" s="48" t="str">
        <f>+'P5'!G27</f>
        <v>Not Applicable</v>
      </c>
      <c r="I157" s="49" t="str">
        <f>+'P5'!H27</f>
        <v xml:space="preserve"> </v>
      </c>
      <c r="J157" s="50" t="str">
        <f>+'P5'!I27</f>
        <v>Waiting for your answer</v>
      </c>
    </row>
    <row r="158" spans="1:10" ht="30">
      <c r="A158" s="62">
        <f>Answers!C156</f>
        <v>110</v>
      </c>
      <c r="B158" s="62">
        <v>5</v>
      </c>
      <c r="C158" s="62" t="str">
        <f>Answers!D156</f>
        <v>5.4</v>
      </c>
      <c r="D158" s="63" t="str">
        <f>Answers!F156</f>
        <v xml:space="preserve">Do I use goods, services or facilities from third parties or companies? Are they from the neighborhood? </v>
      </c>
      <c r="E158" s="64" t="str">
        <f>+Answers!E156</f>
        <v>CIC</v>
      </c>
      <c r="F158" s="73">
        <f>+'P5'!E28</f>
        <v>0</v>
      </c>
      <c r="G158" s="49">
        <f>+'P5'!F28</f>
        <v>0</v>
      </c>
      <c r="H158" s="48" t="str">
        <f>+'P5'!G28</f>
        <v>Not Applicable</v>
      </c>
      <c r="I158" s="49" t="str">
        <f>+'P5'!H28</f>
        <v xml:space="preserve"> </v>
      </c>
      <c r="J158" s="50" t="str">
        <f>+'P5'!I28</f>
        <v>Waiting for your answer</v>
      </c>
    </row>
    <row r="159" spans="1:10" ht="45">
      <c r="A159" s="62">
        <f>Answers!C157</f>
        <v>111</v>
      </c>
      <c r="B159" s="62">
        <v>5</v>
      </c>
      <c r="C159" s="80" t="str">
        <f>Answers!D157</f>
        <v>5.5</v>
      </c>
      <c r="D159" s="63" t="str">
        <f>Answers!F157</f>
        <v>Do I know the costs of my forest management activities and the prices of the products I sell? Am I able to calculate the cost/benefit ratio?</v>
      </c>
      <c r="E159" s="80" t="str">
        <f>+Answers!E157</f>
        <v>CIC</v>
      </c>
      <c r="F159" s="73">
        <f>+'P5'!E29</f>
        <v>0</v>
      </c>
      <c r="G159" s="49">
        <f>+'P5'!F29</f>
        <v>0</v>
      </c>
      <c r="H159" s="48" t="str">
        <f>IF(Principio11213[[#This Row],[Answer]]="Yes","Conformity",IF(Principio11213[[#This Row],[Answer]]="No","Non-Conformity","Not Applicable"))</f>
        <v>Not Applicable</v>
      </c>
      <c r="I159" s="49" t="str">
        <f>+'P5'!H29</f>
        <v xml:space="preserve"> </v>
      </c>
      <c r="J159" s="50" t="str">
        <f>+'P5'!I29</f>
        <v>Waiting for your answer</v>
      </c>
    </row>
    <row r="160" spans="1:10" ht="30">
      <c r="A160" s="62">
        <f>Answers!C158</f>
        <v>112</v>
      </c>
      <c r="B160" s="62">
        <v>5</v>
      </c>
      <c r="C160" s="62" t="str">
        <f>Answers!D158</f>
        <v>5.5</v>
      </c>
      <c r="D160" s="63" t="str">
        <f>Answers!F158</f>
        <v>Do I have and implement resources allocated to comply with the management plan and the FSC certification standard?</v>
      </c>
      <c r="E160" s="64" t="str">
        <f>+Answers!E158</f>
        <v>CIC</v>
      </c>
      <c r="F160" s="73">
        <f>+'P5'!E30</f>
        <v>0</v>
      </c>
      <c r="G160" s="49">
        <f>+'P5'!F30</f>
        <v>0</v>
      </c>
      <c r="H160" s="48" t="str">
        <f>+'P5'!G30</f>
        <v>Not Applicable</v>
      </c>
      <c r="I160" s="49" t="str">
        <f>+'P5'!H30</f>
        <v xml:space="preserve"> </v>
      </c>
      <c r="J160" s="50" t="str">
        <f>+'P5'!I30</f>
        <v>Waiting for your answer</v>
      </c>
    </row>
    <row r="161" spans="1:10" ht="45">
      <c r="A161" s="62">
        <f>Answers!C159</f>
        <v>113</v>
      </c>
      <c r="B161" s="62">
        <v>6</v>
      </c>
      <c r="C161" s="62" t="str">
        <f>Answers!D159</f>
        <v>6.1</v>
      </c>
      <c r="D161" s="63" t="str">
        <f>Answers!F159</f>
        <v>Do I have an assessment that identifies environmental values within my Management Unit or outside of it when they may be affected by my activities?</v>
      </c>
      <c r="E161" s="64" t="str">
        <f>+Answers!E159</f>
        <v>CC</v>
      </c>
      <c r="F161" s="73">
        <f>+'P6'!E13</f>
        <v>0</v>
      </c>
      <c r="G161" s="49">
        <f>+'P6'!F13</f>
        <v>0</v>
      </c>
      <c r="H161" s="48" t="str">
        <f>+'P6'!G13</f>
        <v>Not Applicable</v>
      </c>
      <c r="I161" s="49" t="str">
        <f>+'P6'!H13</f>
        <v xml:space="preserve"> </v>
      </c>
      <c r="J161" s="50" t="str">
        <f>+'P6'!I13</f>
        <v>Waiting for your answer</v>
      </c>
    </row>
    <row r="162" spans="1:10" ht="45">
      <c r="A162" s="62">
        <f>Answers!C160</f>
        <v>113</v>
      </c>
      <c r="B162" s="62">
        <v>6</v>
      </c>
      <c r="C162" s="62" t="str">
        <f>Answers!D160</f>
        <v>6.1</v>
      </c>
      <c r="D162" s="63" t="str">
        <f>Answers!F160</f>
        <v>Do I have an assessment that identifies environmental values within my Management Unit or outside it when they may be affected by my activities?</v>
      </c>
      <c r="E162" s="64" t="str">
        <f>+Answers!E160</f>
        <v>CC</v>
      </c>
      <c r="F162" s="73">
        <f>+'P6'!E14</f>
        <v>0</v>
      </c>
      <c r="G162" s="49">
        <f>+'P6'!F14</f>
        <v>0</v>
      </c>
      <c r="H162" s="48" t="str">
        <f>+'P6'!G14</f>
        <v>Not Applicable</v>
      </c>
      <c r="I162" s="49" t="str">
        <f>+'P6'!H14</f>
        <v xml:space="preserve"> </v>
      </c>
      <c r="J162" s="50" t="str">
        <f>+'P6'!I14</f>
        <v>Waiting for your answer</v>
      </c>
    </row>
    <row r="163" spans="1:10" ht="45">
      <c r="A163" s="62">
        <f>Answers!C161</f>
        <v>113</v>
      </c>
      <c r="B163" s="62">
        <v>6</v>
      </c>
      <c r="C163" s="62" t="str">
        <f>Answers!D161</f>
        <v>6.1</v>
      </c>
      <c r="D163" s="63" t="str">
        <f>Answers!F161</f>
        <v>Do I have an assessment that identifies environmental values within my Management Unit or outside it when they may be affected by my activities?</v>
      </c>
      <c r="E163" s="64" t="str">
        <f>+Answers!E161</f>
        <v>CC</v>
      </c>
      <c r="F163" s="73">
        <f>+'P6'!E15</f>
        <v>0</v>
      </c>
      <c r="G163" s="49">
        <f>+'P6'!F15</f>
        <v>0</v>
      </c>
      <c r="H163" s="48" t="str">
        <f>+'P6'!G15</f>
        <v>Not Applicable</v>
      </c>
      <c r="I163" s="49" t="str">
        <f>+'P6'!H15</f>
        <v xml:space="preserve"> </v>
      </c>
      <c r="J163" s="50" t="str">
        <f>+'P6'!I15</f>
        <v>Waiting for your answer</v>
      </c>
    </row>
    <row r="164" spans="1:10" ht="45">
      <c r="A164" s="62">
        <f>Answers!C162</f>
        <v>114</v>
      </c>
      <c r="B164" s="62">
        <v>6</v>
      </c>
      <c r="C164" s="62" t="str">
        <f>Answers!D162</f>
        <v>6.2</v>
      </c>
      <c r="D164" s="63" t="str">
        <f>Answers!F162</f>
        <v>Before carrying out management activities, do I know the potential impacts they could have on the identified environmental values?</v>
      </c>
      <c r="E164" s="64" t="str">
        <f>+Answers!E162</f>
        <v>CC</v>
      </c>
      <c r="F164" s="73" t="str">
        <f>+'P6'!E16</f>
        <v>LRC</v>
      </c>
      <c r="G164" s="49">
        <f>+'P6'!F16</f>
        <v>0</v>
      </c>
      <c r="H164" s="48" t="str">
        <f>+'P6'!G16</f>
        <v>Not Applicable</v>
      </c>
      <c r="I164" s="49" t="str">
        <f>+'P6'!H16</f>
        <v xml:space="preserve"> </v>
      </c>
      <c r="J164" s="50" t="str">
        <f>+'P6'!I16</f>
        <v>Waiting for your answer</v>
      </c>
    </row>
    <row r="165" spans="1:10" ht="45">
      <c r="A165" s="62">
        <f>Answers!C163</f>
        <v>114</v>
      </c>
      <c r="B165" s="62">
        <v>6</v>
      </c>
      <c r="C165" s="62" t="str">
        <f>Answers!D163</f>
        <v>6.2</v>
      </c>
      <c r="D165" s="63" t="str">
        <f>Answers!F163</f>
        <v>Before carrying out management activities, do I know the potential impacts they could have on the identified environmental values?</v>
      </c>
      <c r="E165" s="64" t="str">
        <f>+Answers!E163</f>
        <v>CC</v>
      </c>
      <c r="F165" s="73" t="str">
        <f>+'P6'!E17</f>
        <v>LRC</v>
      </c>
      <c r="G165" s="49">
        <f>+'P6'!F17</f>
        <v>0</v>
      </c>
      <c r="H165" s="48" t="str">
        <f>+'P6'!G17</f>
        <v>Not Applicable</v>
      </c>
      <c r="I165" s="49" t="str">
        <f>+'P6'!H17</f>
        <v xml:space="preserve"> </v>
      </c>
      <c r="J165" s="50" t="str">
        <f>+'P6'!I17</f>
        <v>Waiting for your answer</v>
      </c>
    </row>
    <row r="166" spans="1:10" ht="30">
      <c r="A166" s="62">
        <f>Answers!C164</f>
        <v>115</v>
      </c>
      <c r="B166" s="62">
        <v>6</v>
      </c>
      <c r="C166" s="62" t="str">
        <f>Answers!D164</f>
        <v>6.3</v>
      </c>
      <c r="D166" s="63" t="str">
        <f>Answers!F164</f>
        <v>Do I carry out activities in a way that prevents and protects environmental values from potential negative impacts?</v>
      </c>
      <c r="E166" s="64" t="str">
        <f>+Answers!E164</f>
        <v>CC</v>
      </c>
      <c r="F166" s="73" t="str">
        <f>+'P6'!E18</f>
        <v>LRC</v>
      </c>
      <c r="G166" s="49">
        <f>+'P6'!F18</f>
        <v>0</v>
      </c>
      <c r="H166" s="48" t="str">
        <f>+'P6'!G18</f>
        <v>Not Applicable</v>
      </c>
      <c r="I166" s="49" t="str">
        <f>+'P6'!H18</f>
        <v xml:space="preserve"> </v>
      </c>
      <c r="J166" s="50" t="str">
        <f>+'P6'!I18</f>
        <v>Waiting for your answer</v>
      </c>
    </row>
    <row r="167" spans="1:10" ht="30">
      <c r="A167" s="62">
        <f>Answers!C165</f>
        <v>115</v>
      </c>
      <c r="B167" s="62">
        <v>6</v>
      </c>
      <c r="C167" s="62" t="str">
        <f>Answers!D165</f>
        <v>6.3</v>
      </c>
      <c r="D167" s="63" t="str">
        <f>Answers!F165</f>
        <v>Do I carry out activities in a way that prevents and protects environmental values from potential negative impacts?</v>
      </c>
      <c r="E167" s="64" t="str">
        <f>+Answers!E165</f>
        <v>CC</v>
      </c>
      <c r="F167" s="73" t="str">
        <f>+'P6'!E19</f>
        <v>LRC</v>
      </c>
      <c r="G167" s="49">
        <f>+'P6'!F19</f>
        <v>0</v>
      </c>
      <c r="H167" s="48" t="str">
        <f>+'P6'!G19</f>
        <v>Not Applicable</v>
      </c>
      <c r="I167" s="49" t="str">
        <f>+'P6'!H19</f>
        <v xml:space="preserve"> </v>
      </c>
      <c r="J167" s="50" t="str">
        <f>+'P6'!I19</f>
        <v>Waiting for your answer</v>
      </c>
    </row>
    <row r="168" spans="1:10" ht="30">
      <c r="A168" s="62">
        <f>Answers!C166</f>
        <v>116</v>
      </c>
      <c r="B168" s="62">
        <v>6</v>
      </c>
      <c r="C168" s="62" t="str">
        <f>Answers!D166</f>
        <v>6.3</v>
      </c>
      <c r="D168" s="63" t="str">
        <f>Answers!F166</f>
        <v>If I have caused an impact, do I change practices and repair or mitigate the damage caused?</v>
      </c>
      <c r="E168" s="64" t="str">
        <f>+Answers!E166</f>
        <v>CC</v>
      </c>
      <c r="F168" s="73" t="str">
        <f>+'P6'!E20</f>
        <v>LRC</v>
      </c>
      <c r="G168" s="49">
        <f>+'P6'!F20</f>
        <v>0</v>
      </c>
      <c r="H168" s="48" t="str">
        <f>+'P6'!G20</f>
        <v>Not Applicable</v>
      </c>
      <c r="I168" s="49" t="str">
        <f>+'P6'!H20</f>
        <v xml:space="preserve"> </v>
      </c>
      <c r="J168" s="50" t="str">
        <f>+'P6'!I20</f>
        <v>Waiting for your answer</v>
      </c>
    </row>
    <row r="169" spans="1:10" ht="30">
      <c r="A169" s="62">
        <f>Answers!C167</f>
        <v>117</v>
      </c>
      <c r="B169" s="62">
        <v>6</v>
      </c>
      <c r="C169" s="62" t="str">
        <f>Answers!D167</f>
        <v>6.4</v>
      </c>
      <c r="D169" s="63" t="str">
        <f>Answers!F167</f>
        <v>In the assessment of environmental values, do I identify any rare, threatened or CITES-listed species and their habitats?</v>
      </c>
      <c r="E169" s="64" t="str">
        <f>+Answers!E167</f>
        <v>CC</v>
      </c>
      <c r="F169" s="73">
        <f>+'P6'!E21</f>
        <v>0</v>
      </c>
      <c r="G169" s="49">
        <f>+'P6'!F21</f>
        <v>0</v>
      </c>
      <c r="H169" s="48" t="str">
        <f>+'P6'!G21</f>
        <v>Not Applicable</v>
      </c>
      <c r="I169" s="49" t="str">
        <f>+'P6'!H21</f>
        <v xml:space="preserve"> </v>
      </c>
      <c r="J169" s="50" t="str">
        <f>+'P6'!I21</f>
        <v>Waiting for your answer</v>
      </c>
    </row>
    <row r="170" spans="1:10" ht="45">
      <c r="A170" s="62">
        <f>Answers!C168</f>
        <v>118</v>
      </c>
      <c r="B170" s="62">
        <v>6</v>
      </c>
      <c r="C170" s="62" t="str">
        <f>Answers!D168</f>
        <v>6.4</v>
      </c>
      <c r="D170" s="63" t="str">
        <f>Answers!F168</f>
        <v>If rare and threatened species and CITES-listed species and their habitats are identified, do I have measures in place to protect those species and their habitats?</v>
      </c>
      <c r="E170" s="64" t="str">
        <f>+Answers!E168</f>
        <v>CC</v>
      </c>
      <c r="F170" s="73">
        <f>+'P6'!E22</f>
        <v>0</v>
      </c>
      <c r="G170" s="49">
        <f>+'P6'!F22</f>
        <v>0</v>
      </c>
      <c r="H170" s="48" t="str">
        <f>+'P6'!G22</f>
        <v>Not Applicable</v>
      </c>
      <c r="I170" s="49" t="str">
        <f>+'P6'!H22</f>
        <v xml:space="preserve"> </v>
      </c>
      <c r="J170" s="50" t="str">
        <f>+'P6'!I22</f>
        <v>Waiting for your answer</v>
      </c>
    </row>
    <row r="171" spans="1:10" ht="45">
      <c r="A171" s="62">
        <f>Answers!C169</f>
        <v>118</v>
      </c>
      <c r="B171" s="62">
        <v>6</v>
      </c>
      <c r="C171" s="62" t="str">
        <f>Answers!D169</f>
        <v>6.4</v>
      </c>
      <c r="D171" s="63" t="str">
        <f>Answers!F169</f>
        <v>If rare and threatened species and CITES-listed species and their habitats are identified, do I have measures in place to protect those species and their habitats?</v>
      </c>
      <c r="E171" s="64" t="str">
        <f>+Answers!E169</f>
        <v>CC</v>
      </c>
      <c r="F171" s="73">
        <f>+'P6'!E23</f>
        <v>0</v>
      </c>
      <c r="G171" s="49">
        <f>+'P6'!F23</f>
        <v>0</v>
      </c>
      <c r="H171" s="48" t="str">
        <f>+'P6'!G23</f>
        <v>Not Applicable</v>
      </c>
      <c r="I171" s="49" t="str">
        <f>+'P6'!H23</f>
        <v xml:space="preserve"> </v>
      </c>
      <c r="J171" s="50" t="str">
        <f>+'P6'!I23</f>
        <v>Waiting for your answer</v>
      </c>
    </row>
    <row r="172" spans="1:10" ht="45">
      <c r="A172" s="62">
        <f>Answers!C170</f>
        <v>118</v>
      </c>
      <c r="B172" s="62">
        <v>6</v>
      </c>
      <c r="C172" s="62" t="str">
        <f>Answers!D170</f>
        <v>6.4</v>
      </c>
      <c r="D172" s="63" t="str">
        <f>Answers!F170</f>
        <v>If rare and threatened species and CITES-listed species and their habitats are identified, do I have measures in place to protect those species and their habitats?</v>
      </c>
      <c r="E172" s="64" t="str">
        <f>+Answers!E170</f>
        <v>CC</v>
      </c>
      <c r="F172" s="73">
        <f>+'P6'!E24</f>
        <v>0</v>
      </c>
      <c r="G172" s="49">
        <f>+'P6'!F24</f>
        <v>0</v>
      </c>
      <c r="H172" s="48" t="str">
        <f>+'P6'!G24</f>
        <v>Not Applicable</v>
      </c>
      <c r="I172" s="49" t="str">
        <f>+'P6'!H24</f>
        <v xml:space="preserve"> </v>
      </c>
      <c r="J172" s="50" t="str">
        <f>+'P6'!I24</f>
        <v>Waiting for your answer</v>
      </c>
    </row>
    <row r="173" spans="1:10" ht="45">
      <c r="A173" s="62">
        <f>Answers!C171</f>
        <v>119</v>
      </c>
      <c r="B173" s="62">
        <v>6</v>
      </c>
      <c r="C173" s="62" t="str">
        <f>Answers!D171</f>
        <v>6.4</v>
      </c>
      <c r="D173" s="63" t="str">
        <f>Answers!F171</f>
        <v>If rare and endangered species and CITES-listed species and their habitats are identified Do I have measures in place to prevent hunting, fishing, trapping or collecting of those species?</v>
      </c>
      <c r="E173" s="64" t="str">
        <f>+Answers!E171</f>
        <v>CC</v>
      </c>
      <c r="F173" s="73">
        <f>+'P6'!E25</f>
        <v>0</v>
      </c>
      <c r="G173" s="49">
        <f>+'P6'!F25</f>
        <v>0</v>
      </c>
      <c r="H173" s="48" t="str">
        <f>+'P6'!G25</f>
        <v>Not Applicable</v>
      </c>
      <c r="I173" s="49" t="str">
        <f>+'P6'!H25</f>
        <v xml:space="preserve"> </v>
      </c>
      <c r="J173" s="50" t="str">
        <f>+'P6'!I25</f>
        <v>Waiting for your answer</v>
      </c>
    </row>
    <row r="174" spans="1:10">
      <c r="A174" s="62">
        <f>Answers!C172</f>
        <v>120</v>
      </c>
      <c r="B174" s="62">
        <v>6</v>
      </c>
      <c r="C174" s="62" t="str">
        <f>Answers!D172</f>
        <v>6.5</v>
      </c>
      <c r="D174" s="63" t="str">
        <f>Answers!F172</f>
        <v>Have I identified native ecosystems in my Management Unit?</v>
      </c>
      <c r="E174" s="64" t="str">
        <f>+Answers!E172</f>
        <v>CC</v>
      </c>
      <c r="F174" s="73" t="str">
        <f>+'P6'!E26</f>
        <v>LRC</v>
      </c>
      <c r="G174" s="49">
        <f>+'P6'!F26</f>
        <v>0</v>
      </c>
      <c r="H174" s="48" t="str">
        <f>+'P6'!G26</f>
        <v>Not Applicable</v>
      </c>
      <c r="I174" s="49" t="str">
        <f>+'P6'!H26</f>
        <v xml:space="preserve"> </v>
      </c>
      <c r="J174" s="50" t="str">
        <f>+'P6'!I26</f>
        <v>Waiting for your answer</v>
      </c>
    </row>
    <row r="175" spans="1:10">
      <c r="A175" s="62">
        <f>Answers!C173</f>
        <v>120</v>
      </c>
      <c r="B175" s="62">
        <v>6</v>
      </c>
      <c r="C175" s="62" t="str">
        <f>Answers!D173</f>
        <v>6.5</v>
      </c>
      <c r="D175" s="63" t="str">
        <f>Answers!F173</f>
        <v>Have I identified native ecosystems in my Management Unit?</v>
      </c>
      <c r="E175" s="64" t="str">
        <f>+Answers!E173</f>
        <v>CC</v>
      </c>
      <c r="F175" s="73" t="str">
        <f>+'P6'!E27</f>
        <v>LRC</v>
      </c>
      <c r="G175" s="49">
        <f>+'P6'!F27</f>
        <v>0</v>
      </c>
      <c r="H175" s="48" t="str">
        <f>+'P6'!G27</f>
        <v>Not Applicable</v>
      </c>
      <c r="I175" s="49" t="str">
        <f>+'P6'!H27</f>
        <v xml:space="preserve"> </v>
      </c>
      <c r="J175" s="50" t="str">
        <f>+'P6'!I27</f>
        <v>Waiting for your answer</v>
      </c>
    </row>
    <row r="176" spans="1:10">
      <c r="A176" s="62">
        <f>Answers!C174</f>
        <v>121</v>
      </c>
      <c r="B176" s="62">
        <v>6</v>
      </c>
      <c r="C176" s="62" t="str">
        <f>Answers!D174</f>
        <v>6.5</v>
      </c>
      <c r="D176" s="63" t="str">
        <f>Answers!F174</f>
        <v>Do I protect native ecosystems in my Management Unit?</v>
      </c>
      <c r="E176" s="64" t="str">
        <f>+Answers!E174</f>
        <v>CC</v>
      </c>
      <c r="F176" s="73" t="str">
        <f>+'P6'!E28</f>
        <v>LRC</v>
      </c>
      <c r="G176" s="49">
        <f>+'P6'!F28</f>
        <v>0</v>
      </c>
      <c r="H176" s="48" t="str">
        <f>+'P6'!G28</f>
        <v>Not Applicable</v>
      </c>
      <c r="I176" s="49" t="str">
        <f>+'P6'!H28</f>
        <v xml:space="preserve"> </v>
      </c>
      <c r="J176" s="50" t="str">
        <f>+'P6'!I28</f>
        <v>Waiting for your answer</v>
      </c>
    </row>
    <row r="177" spans="1:10">
      <c r="A177" s="62">
        <f>Answers!C175</f>
        <v>121</v>
      </c>
      <c r="B177" s="62">
        <v>6</v>
      </c>
      <c r="C177" s="62" t="str">
        <f>Answers!D175</f>
        <v>6.5</v>
      </c>
      <c r="D177" s="63" t="str">
        <f>Answers!F175</f>
        <v>Do I protect native ecosystems in my Management Unit?</v>
      </c>
      <c r="E177" s="64" t="str">
        <f>+Answers!E175</f>
        <v>CC</v>
      </c>
      <c r="F177" s="73" t="str">
        <f>+'P6'!E29</f>
        <v>LRC</v>
      </c>
      <c r="G177" s="49">
        <f>+'P6'!F29</f>
        <v>0</v>
      </c>
      <c r="H177" s="48" t="str">
        <f>+'P6'!G29</f>
        <v>Not Applicable</v>
      </c>
      <c r="I177" s="49" t="str">
        <f>+'P6'!H29</f>
        <v xml:space="preserve"> </v>
      </c>
      <c r="J177" s="50" t="str">
        <f>+'P6'!I29</f>
        <v>Waiting for your answer</v>
      </c>
    </row>
    <row r="178" spans="1:10" ht="30">
      <c r="A178" s="62">
        <f>Answers!C176</f>
        <v>122</v>
      </c>
      <c r="B178" s="62">
        <v>6</v>
      </c>
      <c r="C178" s="62" t="str">
        <f>Answers!D176</f>
        <v>6.5</v>
      </c>
      <c r="D178" s="63" t="str">
        <f>Answers!F176</f>
        <v>Do I contribute to restore and regenerate ecosystems to native conditions?</v>
      </c>
      <c r="E178" s="64" t="str">
        <f>+Answers!E176</f>
        <v>CC</v>
      </c>
      <c r="F178" s="73" t="str">
        <f>+'P6'!E30</f>
        <v>LRC</v>
      </c>
      <c r="G178" s="49">
        <f>+'P6'!F30</f>
        <v>0</v>
      </c>
      <c r="H178" s="48" t="str">
        <f>+'P6'!G30</f>
        <v>Not Applicable</v>
      </c>
      <c r="I178" s="49" t="str">
        <f>+'P6'!H30</f>
        <v xml:space="preserve"> </v>
      </c>
      <c r="J178" s="50" t="str">
        <f>+'P6'!I30</f>
        <v>Waiting for your answer</v>
      </c>
    </row>
    <row r="179" spans="1:10" ht="30">
      <c r="A179" s="62">
        <f>Answers!C177</f>
        <v>122</v>
      </c>
      <c r="B179" s="62">
        <v>6</v>
      </c>
      <c r="C179" s="62" t="str">
        <f>Answers!D177</f>
        <v>6.5</v>
      </c>
      <c r="D179" s="63" t="str">
        <f>Answers!F177</f>
        <v>Do I contribute to restore and regenerate ecosystems to native conditions?</v>
      </c>
      <c r="E179" s="64" t="str">
        <f>+Answers!E177</f>
        <v>CC</v>
      </c>
      <c r="F179" s="73" t="str">
        <f>+'P6'!E31</f>
        <v>LRC</v>
      </c>
      <c r="G179" s="49">
        <f>+'P6'!F31</f>
        <v>0</v>
      </c>
      <c r="H179" s="48" t="str">
        <f>+'P6'!G31</f>
        <v>Not Applicable</v>
      </c>
      <c r="I179" s="49" t="str">
        <f>+'P6'!H31</f>
        <v xml:space="preserve"> </v>
      </c>
      <c r="J179" s="50" t="str">
        <f>+'P6'!I31</f>
        <v>Waiting for your answer</v>
      </c>
    </row>
    <row r="180" spans="1:10" ht="45">
      <c r="A180" s="62">
        <f>Answers!C178</f>
        <v>123</v>
      </c>
      <c r="B180" s="62">
        <v>6</v>
      </c>
      <c r="C180" s="62" t="str">
        <f>Answers!D178</f>
        <v>6.5</v>
      </c>
      <c r="D180" s="63" t="str">
        <f>Answers!F178</f>
        <v>Do the areas of native ecosystems, together with other conservation components, cover an area equal to or greater than 10% of my Management Unit?</v>
      </c>
      <c r="E180" s="64" t="str">
        <f>+Answers!E178</f>
        <v>CC</v>
      </c>
      <c r="F180" s="73" t="str">
        <f>+'P6'!E32</f>
        <v>LRC</v>
      </c>
      <c r="G180" s="49">
        <f>+'P6'!F32</f>
        <v>0</v>
      </c>
      <c r="H180" s="48" t="str">
        <f>+'P6'!G32</f>
        <v>Not Applicable</v>
      </c>
      <c r="I180" s="49" t="str">
        <f>+'P6'!H32</f>
        <v xml:space="preserve"> </v>
      </c>
      <c r="J180" s="50" t="str">
        <f>+'P6'!I32</f>
        <v>Waiting for your answer</v>
      </c>
    </row>
    <row r="181" spans="1:10" ht="30">
      <c r="A181" s="62">
        <f>Answers!C179</f>
        <v>124</v>
      </c>
      <c r="B181" s="62">
        <v>6</v>
      </c>
      <c r="C181" s="62" t="str">
        <f>Answers!D179</f>
        <v>6.6</v>
      </c>
      <c r="D181" s="63" t="str">
        <f>Answers!F179</f>
        <v>Do I protect the species living in the native ecosystem areas and their habitats in the Management Unit?</v>
      </c>
      <c r="E181" s="64" t="str">
        <f>+Answers!E179</f>
        <v>CIC</v>
      </c>
      <c r="F181" s="73">
        <f>+'P6'!E33</f>
        <v>0</v>
      </c>
      <c r="G181" s="49">
        <f>+'P6'!F33</f>
        <v>0</v>
      </c>
      <c r="H181" s="48" t="str">
        <f>+'P6'!G33</f>
        <v>Not Applicable</v>
      </c>
      <c r="I181" s="49" t="str">
        <f>+'P6'!H33</f>
        <v xml:space="preserve"> </v>
      </c>
      <c r="J181" s="50" t="str">
        <f>+'P6'!I33</f>
        <v>Waiting for your answer</v>
      </c>
    </row>
    <row r="182" spans="1:10" ht="30">
      <c r="A182" s="62">
        <f>Answers!C180</f>
        <v>124</v>
      </c>
      <c r="B182" s="62">
        <v>6</v>
      </c>
      <c r="C182" s="62" t="str">
        <f>Answers!D180</f>
        <v>6.6</v>
      </c>
      <c r="D182" s="63" t="str">
        <f>Answers!F180</f>
        <v>Do I protect the species living in the native ecosystem areas and their habitats in the Management Unit?</v>
      </c>
      <c r="E182" s="64" t="str">
        <f>+Answers!E180</f>
        <v>CIC</v>
      </c>
      <c r="F182" s="73">
        <f>+'P6'!E34</f>
        <v>0</v>
      </c>
      <c r="G182" s="49">
        <f>+'P6'!F34</f>
        <v>0</v>
      </c>
      <c r="H182" s="48" t="str">
        <f>+'P6'!G34</f>
        <v>Not Applicable</v>
      </c>
      <c r="I182" s="49" t="str">
        <f>+'P6'!H34</f>
        <v xml:space="preserve"> </v>
      </c>
      <c r="J182" s="50" t="str">
        <f>+'P6'!I34</f>
        <v>Waiting for your answer</v>
      </c>
    </row>
    <row r="183" spans="1:10" ht="30">
      <c r="A183" s="62">
        <f>Answers!C181</f>
        <v>125</v>
      </c>
      <c r="B183" s="62">
        <v>6</v>
      </c>
      <c r="C183" s="62" t="str">
        <f>Answers!D181</f>
        <v>6.7</v>
      </c>
      <c r="D183" s="63" t="str">
        <f>Answers!F181</f>
        <v>Do I know the water courses (streams, rivers) and bodies (lagoons, natural lakes) that exist in the Management Unit?</v>
      </c>
      <c r="E183" s="64" t="str">
        <f>+Answers!E181</f>
        <v>CC</v>
      </c>
      <c r="F183" s="73">
        <f>+'P6'!E35</f>
        <v>0</v>
      </c>
      <c r="G183" s="49">
        <f>+'P6'!F35</f>
        <v>0</v>
      </c>
      <c r="H183" s="48" t="str">
        <f>+'P6'!G35</f>
        <v>Not Applicable</v>
      </c>
      <c r="I183" s="49" t="str">
        <f>+'P6'!H35</f>
        <v xml:space="preserve"> </v>
      </c>
      <c r="J183" s="50" t="str">
        <f>+'P6'!I35</f>
        <v>Waiting for your answer</v>
      </c>
    </row>
    <row r="184" spans="1:10" ht="30">
      <c r="A184" s="62">
        <f>Answers!C182</f>
        <v>126</v>
      </c>
      <c r="B184" s="62">
        <v>6</v>
      </c>
      <c r="C184" s="62" t="str">
        <f>Answers!D182</f>
        <v>6.7</v>
      </c>
      <c r="D184" s="63" t="str">
        <f>Answers!F182</f>
        <v>Do I protect the quality and quantity of water in the streams and water bodies, as well as the vegetation next to them?</v>
      </c>
      <c r="E184" s="64" t="str">
        <f>+Answers!E182</f>
        <v>CC</v>
      </c>
      <c r="F184" s="73">
        <f>+'P6'!E37</f>
        <v>0</v>
      </c>
      <c r="G184" s="49">
        <f>+'P6'!F37</f>
        <v>0</v>
      </c>
      <c r="H184" s="48" t="str">
        <f>+'P6'!G37</f>
        <v>Not Applicable</v>
      </c>
      <c r="I184" s="49" t="str">
        <f>+'P6'!H37</f>
        <v xml:space="preserve"> </v>
      </c>
      <c r="J184" s="50" t="str">
        <f>+'P6'!I37</f>
        <v>Waiting for your answer</v>
      </c>
    </row>
    <row r="185" spans="1:10" ht="30">
      <c r="A185" s="62">
        <f>Answers!C183</f>
        <v>126</v>
      </c>
      <c r="B185" s="62">
        <v>6</v>
      </c>
      <c r="C185" s="62" t="str">
        <f>Answers!D183</f>
        <v>6.7</v>
      </c>
      <c r="D185" s="63" t="str">
        <f>Answers!F183</f>
        <v>Do I protect the quality and quantity of water in the streams and water bodies, as well as the vegetation next to them?</v>
      </c>
      <c r="E185" s="64" t="str">
        <f>+Answers!E183</f>
        <v>CC</v>
      </c>
      <c r="F185" s="73">
        <f>+'P6'!E38</f>
        <v>0</v>
      </c>
      <c r="G185" s="49">
        <f>+'P6'!F38</f>
        <v>0</v>
      </c>
      <c r="H185" s="48" t="str">
        <f>+'P6'!G38</f>
        <v>Not Applicable</v>
      </c>
      <c r="I185" s="49" t="str">
        <f>+'P6'!H38</f>
        <v xml:space="preserve"> </v>
      </c>
      <c r="J185" s="50" t="str">
        <f>+'P6'!I38</f>
        <v>Waiting for your answer</v>
      </c>
    </row>
    <row r="186" spans="1:10" ht="30">
      <c r="A186" s="62">
        <f>Answers!C184</f>
        <v>127</v>
      </c>
      <c r="B186" s="62">
        <v>6</v>
      </c>
      <c r="C186" s="62" t="str">
        <f>Answers!D184</f>
        <v>6.7</v>
      </c>
      <c r="D186" s="63" t="str">
        <f>Answers!F184</f>
        <v>Do I repair the damage I cause to watercourses, water bodies and adjacent vegetation?</v>
      </c>
      <c r="E186" s="64" t="str">
        <f>+Answers!E184</f>
        <v>CC</v>
      </c>
      <c r="F186" s="73">
        <f>+'P6'!E39</f>
        <v>0</v>
      </c>
      <c r="G186" s="49">
        <f>+'P6'!F39</f>
        <v>0</v>
      </c>
      <c r="H186" s="48" t="str">
        <f>+'P6'!G39</f>
        <v>Not Applicable</v>
      </c>
      <c r="I186" s="49" t="str">
        <f>+'P6'!H39</f>
        <v xml:space="preserve"> </v>
      </c>
      <c r="J186" s="50" t="str">
        <f>+'P6'!I39</f>
        <v>Waiting for your answer</v>
      </c>
    </row>
    <row r="187" spans="1:10" ht="30">
      <c r="A187" s="62">
        <f>Answers!C185</f>
        <v>128</v>
      </c>
      <c r="B187" s="62">
        <v>6</v>
      </c>
      <c r="C187" s="62" t="str">
        <f>Answers!D185</f>
        <v>6.8</v>
      </c>
      <c r="D187" s="63" t="str">
        <f>Answers!F185</f>
        <v xml:space="preserve">Do I maintain a mix of species, sizes and ages of trees in the Management Unit, according to the landscape? </v>
      </c>
      <c r="E187" s="64" t="str">
        <f>+Answers!E185</f>
        <v>CIC</v>
      </c>
      <c r="F187" s="73">
        <f>+'P6'!E40</f>
        <v>0</v>
      </c>
      <c r="G187" s="49">
        <f>+'P6'!F40</f>
        <v>0</v>
      </c>
      <c r="H187" s="48" t="str">
        <f>+'P6'!G40</f>
        <v>Not Applicable</v>
      </c>
      <c r="I187" s="49" t="str">
        <f>+'P6'!H40</f>
        <v xml:space="preserve"> </v>
      </c>
      <c r="J187" s="50" t="str">
        <f>+'P6'!I40</f>
        <v>Waiting for your answer</v>
      </c>
    </row>
    <row r="188" spans="1:10" ht="30">
      <c r="A188" s="62">
        <f>Answers!C186</f>
        <v>128</v>
      </c>
      <c r="B188" s="62">
        <v>6</v>
      </c>
      <c r="C188" s="62" t="str">
        <f>Answers!D186</f>
        <v>6.8</v>
      </c>
      <c r="D188" s="63" t="str">
        <f>Answers!F186</f>
        <v xml:space="preserve">Do I maintain a mix of species, sizes and ages of trees in the Management Unit, according to the landscape? </v>
      </c>
      <c r="E188" s="64" t="str">
        <f>+Answers!E186</f>
        <v>CIC</v>
      </c>
      <c r="F188" s="73">
        <f>+'P6'!E41</f>
        <v>0</v>
      </c>
      <c r="G188" s="49">
        <f>+'P6'!F41</f>
        <v>0</v>
      </c>
      <c r="H188" s="48" t="str">
        <f>+'P6'!G41</f>
        <v>Not Applicable</v>
      </c>
      <c r="I188" s="49" t="str">
        <f>+'P6'!H41</f>
        <v xml:space="preserve"> </v>
      </c>
      <c r="J188" s="50" t="str">
        <f>+'P6'!I41</f>
        <v>Waiting for your answer</v>
      </c>
    </row>
    <row r="189" spans="1:10" ht="45">
      <c r="A189" s="62">
        <f>Answers!C187</f>
        <v>129</v>
      </c>
      <c r="B189" s="62">
        <v>6</v>
      </c>
      <c r="C189" s="62" t="str">
        <f>Answers!D187</f>
        <v>6.8</v>
      </c>
      <c r="D189" s="63" t="str">
        <f>Answers!F187</f>
        <v>If the mix of species, sizes and ages of trees in the Management Unit has been affected by management activities, do I do anything to restore it?</v>
      </c>
      <c r="E189" s="64" t="str">
        <f>+Answers!E187</f>
        <v>CIC</v>
      </c>
      <c r="F189" s="73">
        <f>+'P6'!E42</f>
        <v>0</v>
      </c>
      <c r="G189" s="49">
        <f>+'P6'!F42</f>
        <v>0</v>
      </c>
      <c r="H189" s="48" t="str">
        <f>+'P6'!G42</f>
        <v>Not Applicable</v>
      </c>
      <c r="I189" s="49" t="str">
        <f>+'P6'!H42</f>
        <v xml:space="preserve"> </v>
      </c>
      <c r="J189" s="50" t="str">
        <f>+'P6'!I42</f>
        <v>Waiting for your answer</v>
      </c>
    </row>
    <row r="190" spans="1:10" ht="45">
      <c r="A190" s="62">
        <f>Answers!C188</f>
        <v>129</v>
      </c>
      <c r="B190" s="62">
        <v>6</v>
      </c>
      <c r="C190" s="62" t="str">
        <f>Answers!D188</f>
        <v>6.8</v>
      </c>
      <c r="D190" s="63" t="str">
        <f>Answers!F188</f>
        <v>If the mix of species, sizes and ages of trees in the Management Unit has been affected by management activities, do I do anything to restore it?</v>
      </c>
      <c r="E190" s="64" t="str">
        <f>+Answers!E188</f>
        <v>CIC</v>
      </c>
      <c r="F190" s="73">
        <f>+'P6'!E43</f>
        <v>0</v>
      </c>
      <c r="G190" s="49">
        <f>+'P6'!F43</f>
        <v>0</v>
      </c>
      <c r="H190" s="48" t="str">
        <f>+'P6'!G43</f>
        <v>Not Applicable</v>
      </c>
      <c r="I190" s="49" t="str">
        <f>+'P6'!H43</f>
        <v xml:space="preserve"> </v>
      </c>
      <c r="J190" s="50" t="str">
        <f>+'P6'!I43</f>
        <v>Waiting for your answer</v>
      </c>
    </row>
    <row r="191" spans="1:10" ht="60">
      <c r="A191" s="62">
        <f>Answers!C189</f>
        <v>130</v>
      </c>
      <c r="B191" s="62">
        <v>6</v>
      </c>
      <c r="C191" s="62" t="str">
        <f>Answers!D189</f>
        <v>6.9/6.10/6.11</v>
      </c>
      <c r="D191" s="63" t="str">
        <f>Answers!F189</f>
        <v xml:space="preserve">
Does my Management Unit include forest plantations or have other non-forest land uses in areas where there was previously natural forest or High Conservation Value areas?</v>
      </c>
      <c r="E191" s="64" t="str">
        <f>+Answers!E189</f>
        <v>CC</v>
      </c>
      <c r="F191" s="73">
        <f>+'P6'!E44</f>
        <v>0</v>
      </c>
      <c r="G191" s="49">
        <f>+'P6'!F44</f>
        <v>0</v>
      </c>
      <c r="H191" s="48" t="str">
        <f>+'P6'!G44</f>
        <v>Not Applicable</v>
      </c>
      <c r="I191" s="49" t="str">
        <f>+'P6'!H44</f>
        <v xml:space="preserve"> </v>
      </c>
      <c r="J191" s="50" t="str">
        <f>+'P6'!I44</f>
        <v>Waiting for your answer</v>
      </c>
    </row>
    <row r="192" spans="1:10">
      <c r="A192" s="62">
        <f>Answers!C190</f>
        <v>131</v>
      </c>
      <c r="B192" s="62">
        <v>7</v>
      </c>
      <c r="C192" s="62" t="str">
        <f>Answers!D190</f>
        <v>7.1</v>
      </c>
      <c r="D192" s="63" t="str">
        <f>Answers!F190</f>
        <v>Do I have a Management Plan?</v>
      </c>
      <c r="E192" s="64" t="str">
        <f>+Answers!E190</f>
        <v>CC</v>
      </c>
      <c r="F192" s="73">
        <f>+'P6'!E45</f>
        <v>0</v>
      </c>
      <c r="G192" s="49">
        <f>+'P7'!F13</f>
        <v>0</v>
      </c>
      <c r="H192" s="48" t="str">
        <f>+'P7'!G13</f>
        <v>Not Applicable</v>
      </c>
      <c r="I192" s="49" t="str">
        <f>+'P7'!H13</f>
        <v xml:space="preserve"> </v>
      </c>
      <c r="J192" s="50" t="str">
        <f>+'P7'!I13</f>
        <v>Waiting for your answer</v>
      </c>
    </row>
    <row r="193" spans="1:10" ht="30">
      <c r="A193" s="62">
        <f>Answers!C191</f>
        <v>132</v>
      </c>
      <c r="B193" s="62">
        <v>7</v>
      </c>
      <c r="C193" s="80" t="str">
        <f>Answers!D191</f>
        <v>7.1</v>
      </c>
      <c r="D193" s="63" t="str">
        <f>Answers!F191</f>
        <v>Have I included in my Management Plan the vision and values of my Organization?</v>
      </c>
      <c r="E193" s="80" t="str">
        <f>+Answers!E191</f>
        <v>CC</v>
      </c>
      <c r="F193" s="73">
        <f>+'P6'!E46</f>
        <v>0</v>
      </c>
      <c r="G193" s="49">
        <f>+'P7'!F14</f>
        <v>0</v>
      </c>
      <c r="H193" s="48" t="str">
        <f>IF(Principio11213[[#This Row],[Answer]]="Yes","Conformity",IF(Principio11213[[#This Row],[Answer]]="No","Non-Conformity","Not Applicable"))</f>
        <v>Not Applicable</v>
      </c>
      <c r="I193" s="49" t="str">
        <f>+'P7'!H14</f>
        <v xml:space="preserve"> </v>
      </c>
      <c r="J193" s="50" t="str">
        <f>+'P7'!I14</f>
        <v>Waiting for your answer</v>
      </c>
    </row>
    <row r="194" spans="1:10" ht="45">
      <c r="A194" s="62">
        <f>Answers!C192</f>
        <v>133</v>
      </c>
      <c r="B194" s="62">
        <v>7</v>
      </c>
      <c r="C194" s="62" t="str">
        <f>Answers!D192</f>
        <v>7.1</v>
      </c>
      <c r="D194" s="63" t="str">
        <f>Answers!F192</f>
        <v>Have I included in my Management Plan measurable objectives (including social and environmental objectives) that can be monitored over time?</v>
      </c>
      <c r="E194" s="64" t="str">
        <f>+Answers!E192</f>
        <v>CC</v>
      </c>
      <c r="F194" s="73">
        <f>+'P7'!E15</f>
        <v>0</v>
      </c>
      <c r="G194" s="49">
        <f>+'P7'!F15</f>
        <v>0</v>
      </c>
      <c r="H194" s="48" t="str">
        <f>+'P7'!G15</f>
        <v>Not Applicable</v>
      </c>
      <c r="I194" s="49" t="str">
        <f>+'P7'!H15</f>
        <v xml:space="preserve"> </v>
      </c>
      <c r="J194" s="50" t="str">
        <f>+'P7'!I15</f>
        <v>Waiting for your answer</v>
      </c>
    </row>
    <row r="195" spans="1:10" ht="30">
      <c r="A195" s="62">
        <f>Answers!C193</f>
        <v>134</v>
      </c>
      <c r="B195" s="62">
        <v>7</v>
      </c>
      <c r="C195" s="62" t="str">
        <f>Answers!D193</f>
        <v>7.2</v>
      </c>
      <c r="D195" s="63" t="str">
        <f>Answers!F193</f>
        <v>Have I included in my Management Plan the activities I will undertake to meet the objectives?</v>
      </c>
      <c r="E195" s="64" t="str">
        <f>+Answers!E193</f>
        <v>CIC</v>
      </c>
      <c r="F195" s="73">
        <f>+'P7'!E16</f>
        <v>0</v>
      </c>
      <c r="G195" s="49">
        <f>+'P7'!F16</f>
        <v>0</v>
      </c>
      <c r="H195" s="48" t="str">
        <f>+'P7'!G16</f>
        <v>Not Applicable</v>
      </c>
      <c r="I195" s="49" t="str">
        <f>+'P7'!H16</f>
        <v xml:space="preserve"> </v>
      </c>
      <c r="J195" s="50" t="str">
        <f>+'P7'!I16</f>
        <v>Waiting for your answer</v>
      </c>
    </row>
    <row r="196" spans="1:10" ht="30">
      <c r="A196" s="62">
        <f>Answers!C194</f>
        <v>135</v>
      </c>
      <c r="B196" s="62">
        <v>7</v>
      </c>
      <c r="C196" s="62" t="str">
        <f>Answers!D194</f>
        <v>7.2</v>
      </c>
      <c r="D196" s="63" t="str">
        <f>Answers!F194</f>
        <v>Have I included in my Management Plan all the issues set out in the FSC standard in Annex E and F?</v>
      </c>
      <c r="E196" s="64" t="str">
        <f>+Answers!E194</f>
        <v>CIC</v>
      </c>
      <c r="F196" s="73">
        <f>+'P7'!E17</f>
        <v>0</v>
      </c>
      <c r="G196" s="49">
        <f>+'P7'!F17</f>
        <v>0</v>
      </c>
      <c r="H196" s="48" t="str">
        <f>+'P7'!G17</f>
        <v>Not Applicable</v>
      </c>
      <c r="I196" s="49" t="str">
        <f>+'P7'!H17</f>
        <v xml:space="preserve"> </v>
      </c>
      <c r="J196" s="50" t="str">
        <f>+'P7'!I17</f>
        <v>Waiting for your answer</v>
      </c>
    </row>
    <row r="197" spans="1:10" ht="30">
      <c r="A197" s="62">
        <f>Answers!C195</f>
        <v>136</v>
      </c>
      <c r="B197" s="62">
        <v>7</v>
      </c>
      <c r="C197" s="62" t="str">
        <f>Answers!D195</f>
        <v>7.3</v>
      </c>
      <c r="D197" s="63" t="str">
        <f>Answers!F195</f>
        <v>Do I follow up and supervise the implementation and monitoring of the verifiable goals of the Management Plan?</v>
      </c>
      <c r="E197" s="64" t="str">
        <f>+Answers!E195</f>
        <v>CIC</v>
      </c>
      <c r="F197" s="73">
        <f>+'P7'!E18</f>
        <v>0</v>
      </c>
      <c r="G197" s="49">
        <f>+'P7'!F18</f>
        <v>0</v>
      </c>
      <c r="H197" s="48" t="str">
        <f>+'P7'!G18</f>
        <v>Not Applicable</v>
      </c>
      <c r="I197" s="49" t="str">
        <f>+'P7'!H18</f>
        <v xml:space="preserve"> </v>
      </c>
      <c r="J197" s="50" t="str">
        <f>+'P7'!I18</f>
        <v>Waiting for your answer</v>
      </c>
    </row>
    <row r="198" spans="1:10" ht="30">
      <c r="A198" s="62">
        <f>Answers!C196</f>
        <v>137</v>
      </c>
      <c r="B198" s="62">
        <v>7</v>
      </c>
      <c r="C198" s="62" t="str">
        <f>Answers!D196</f>
        <v>7.4</v>
      </c>
      <c r="D198" s="63" t="str">
        <f>Answers!F196</f>
        <v>Do I review and update my Management Plan every 5 years, or when required by legal regulations?</v>
      </c>
      <c r="E198" s="64" t="str">
        <f>+Answers!E196</f>
        <v>CIC</v>
      </c>
      <c r="F198" s="73">
        <f>+'P7'!E19</f>
        <v>0</v>
      </c>
      <c r="G198" s="49">
        <f>+'P7'!F19</f>
        <v>0</v>
      </c>
      <c r="H198" s="48" t="str">
        <f>+'P7'!G19</f>
        <v>Not Applicable</v>
      </c>
      <c r="I198" s="49" t="str">
        <f>+'P7'!H19</f>
        <v xml:space="preserve"> </v>
      </c>
      <c r="J198" s="50" t="str">
        <f>+'P7'!I19</f>
        <v>Waiting for your answer</v>
      </c>
    </row>
    <row r="199" spans="1:10" ht="30">
      <c r="A199" s="62">
        <f>Answers!C197</f>
        <v>138</v>
      </c>
      <c r="B199" s="62">
        <v>7</v>
      </c>
      <c r="C199" s="62" t="str">
        <f>Answers!D197</f>
        <v>7.5</v>
      </c>
      <c r="D199" s="63" t="str">
        <f>Answers!F197</f>
        <v>Do I have a summary of the Management Plan that is publicly available?</v>
      </c>
      <c r="E199" s="64" t="str">
        <f>+Answers!E197</f>
        <v>CIC</v>
      </c>
      <c r="F199" s="73">
        <f>+'P7'!E20</f>
        <v>0</v>
      </c>
      <c r="G199" s="49">
        <f>+'P7'!F20</f>
        <v>0</v>
      </c>
      <c r="H199" s="48" t="str">
        <f>+'P7'!G20</f>
        <v>Not Applicable</v>
      </c>
      <c r="I199" s="49" t="str">
        <f>+'P7'!H20</f>
        <v xml:space="preserve"> </v>
      </c>
      <c r="J199" s="50" t="str">
        <f>+'P7'!I20</f>
        <v>Waiting for your answer</v>
      </c>
    </row>
    <row r="200" spans="1:10" ht="30">
      <c r="A200" s="62">
        <f>Answers!C198</f>
        <v>139</v>
      </c>
      <c r="B200" s="62">
        <v>7</v>
      </c>
      <c r="C200" s="62" t="str">
        <f>Answers!D198</f>
        <v>7.6</v>
      </c>
      <c r="D200" s="63" t="str">
        <f>Answers!F198</f>
        <v>Are there people affected by or interested in my forest management?</v>
      </c>
      <c r="E200" s="64" t="str">
        <f>+Answers!E198</f>
        <v>CIC</v>
      </c>
      <c r="F200" s="73">
        <f>+'P7'!E21</f>
        <v>0</v>
      </c>
      <c r="G200" s="49">
        <f>+'P7'!F21</f>
        <v>0</v>
      </c>
      <c r="H200" s="48" t="str">
        <f>+'P7'!G21</f>
        <v>Not Applicable</v>
      </c>
      <c r="I200" s="49" t="str">
        <f>+'P7'!H21</f>
        <v xml:space="preserve"> </v>
      </c>
      <c r="J200" s="50" t="str">
        <f>+'P7'!I21</f>
        <v>Waiting for your answer</v>
      </c>
    </row>
    <row r="201" spans="1:10" ht="30">
      <c r="A201" s="62">
        <f>Answers!C199</f>
        <v>140</v>
      </c>
      <c r="B201" s="62">
        <v>7</v>
      </c>
      <c r="C201" s="62" t="str">
        <f>Answers!D199</f>
        <v>7.6</v>
      </c>
      <c r="D201" s="63" t="str">
        <f>Answers!F199</f>
        <v xml:space="preserve">If interested people request it, do I inform them about my forest management activities?  </v>
      </c>
      <c r="E201" s="64" t="str">
        <f>+Answers!E199</f>
        <v>CIC</v>
      </c>
      <c r="F201" s="73">
        <f>+'P7'!E22</f>
        <v>0</v>
      </c>
      <c r="G201" s="49">
        <f>+'P7'!F22</f>
        <v>0</v>
      </c>
      <c r="H201" s="48" t="str">
        <f>+'P7'!G22</f>
        <v>Not Applicable</v>
      </c>
      <c r="I201" s="49" t="str">
        <f>+'P7'!H22</f>
        <v xml:space="preserve"> </v>
      </c>
      <c r="J201" s="50" t="str">
        <f>+'P7'!I22</f>
        <v>Waiting for your answer</v>
      </c>
    </row>
    <row r="202" spans="1:10" ht="30">
      <c r="A202" s="62">
        <f>Answers!C200</f>
        <v>141</v>
      </c>
      <c r="B202" s="62">
        <v>7</v>
      </c>
      <c r="C202" s="80" t="str">
        <f>Answers!D200</f>
        <v>7.6</v>
      </c>
      <c r="D202" s="63" t="str">
        <f>Answers!F200</f>
        <v>Do I ensure the participation of affected people in the planning and monitoring of forest management activities?</v>
      </c>
      <c r="E202" s="80" t="str">
        <f>+Answers!E200</f>
        <v>CIC</v>
      </c>
      <c r="F202" s="73">
        <f>+'P7'!E23</f>
        <v>0</v>
      </c>
      <c r="G202" s="49">
        <f>+'P7'!F23</f>
        <v>0</v>
      </c>
      <c r="H202" s="48" t="str">
        <f>IF(Principio11213[[#This Row],[Answer]]="Yes","Conformity",IF(Principio11213[[#This Row],[Answer]]="No","Non-Conformity","Not Applicable"))</f>
        <v>Not Applicable</v>
      </c>
      <c r="I202" s="49" t="str">
        <f>+'P7'!H23</f>
        <v xml:space="preserve"> </v>
      </c>
      <c r="J202" s="50" t="str">
        <f>+'P7'!I23</f>
        <v>Waiting for your answer</v>
      </c>
    </row>
    <row r="203" spans="1:10" ht="30">
      <c r="A203" s="62">
        <f>Answers!C201</f>
        <v>141</v>
      </c>
      <c r="B203" s="62">
        <v>7</v>
      </c>
      <c r="C203" s="62" t="str">
        <f>Answers!D201</f>
        <v>7.6</v>
      </c>
      <c r="D203" s="63" t="str">
        <f>Answers!F201</f>
        <v>Do I ensure the participation of affected people in the planning and monitoring of forest management activities?</v>
      </c>
      <c r="E203" s="64" t="str">
        <f>+Answers!E201</f>
        <v>CIC</v>
      </c>
      <c r="F203" s="50">
        <f>+'P7'!E24</f>
        <v>0</v>
      </c>
      <c r="G203" s="49">
        <f>+'P7'!F24</f>
        <v>0</v>
      </c>
      <c r="H203" s="48" t="str">
        <f>IF(Principio11213[[#This Row],[Answer]]="Yes","Conformity",IF(Principio11213[[#This Row],[Answer]]="No","Non-Conformity","Not Applicable"))</f>
        <v>Not Applicable</v>
      </c>
      <c r="I203" s="50" t="str">
        <f>+'P7'!H24</f>
        <v xml:space="preserve"> </v>
      </c>
      <c r="J203" s="50" t="str">
        <f>+'P7'!I24</f>
        <v>Waiting for your answer</v>
      </c>
    </row>
    <row r="204" spans="1:10" ht="30">
      <c r="A204" s="62">
        <f>Answers!C202</f>
        <v>142</v>
      </c>
      <c r="B204" s="62">
        <v>8</v>
      </c>
      <c r="C204" s="62" t="str">
        <f>Answers!D202</f>
        <v>8.1</v>
      </c>
      <c r="D204" s="63" t="str">
        <f>Answers!F202</f>
        <v>Do I have a Monitoring Plan for the implementation of the Management Plan?</v>
      </c>
      <c r="E204" s="64" t="str">
        <f>+Answers!E202</f>
        <v>CIC</v>
      </c>
      <c r="F204" s="73">
        <f>+'P8'!E13</f>
        <v>0</v>
      </c>
      <c r="G204" s="49">
        <f>+'P8'!F13</f>
        <v>0</v>
      </c>
      <c r="H204" s="48" t="str">
        <f>+'P8'!G13</f>
        <v>Not Applicable</v>
      </c>
      <c r="I204" s="49" t="str">
        <f>+'P8'!H13</f>
        <v xml:space="preserve"> </v>
      </c>
      <c r="J204" s="50" t="str">
        <f>+'P8'!I13</f>
        <v>Waiting for your answer</v>
      </c>
    </row>
    <row r="205" spans="1:10">
      <c r="A205" s="62">
        <f>Answers!C203</f>
        <v>143</v>
      </c>
      <c r="B205" s="62">
        <v>8</v>
      </c>
      <c r="C205" s="62" t="str">
        <f>Answers!D203</f>
        <v>8.1</v>
      </c>
      <c r="D205" s="63" t="str">
        <f>Answers!F203</f>
        <v>Do I implement the Monitoring Plan?</v>
      </c>
      <c r="E205" s="64" t="str">
        <f>+Answers!E203</f>
        <v>CIC</v>
      </c>
      <c r="F205" s="73">
        <f>+'P8'!E14</f>
        <v>0</v>
      </c>
      <c r="G205" s="49">
        <f>+'P8'!F14</f>
        <v>0</v>
      </c>
      <c r="H205" s="48" t="str">
        <f>+'P8'!G14</f>
        <v>Not Applicable</v>
      </c>
      <c r="I205" s="49" t="str">
        <f>+'P8'!H14</f>
        <v xml:space="preserve"> </v>
      </c>
      <c r="J205" s="50" t="str">
        <f>+'P8'!I14</f>
        <v>Waiting for your answer</v>
      </c>
    </row>
    <row r="206" spans="1:10" ht="45">
      <c r="A206" s="62">
        <f>Answers!C204</f>
        <v>144</v>
      </c>
      <c r="B206" s="62">
        <v>8</v>
      </c>
      <c r="C206" s="62" t="str">
        <f>Answers!D204</f>
        <v>8.2</v>
      </c>
      <c r="D206" s="63" t="str">
        <f>Answers!F204</f>
        <v>Do I monitor the social and environmental impacts of my forest management activities and changes in environmental conditions?</v>
      </c>
      <c r="E206" s="64" t="str">
        <f>+Answers!E204</f>
        <v>CIC</v>
      </c>
      <c r="F206" s="73">
        <f>+'P8'!E15</f>
        <v>0</v>
      </c>
      <c r="G206" s="49">
        <f>+'P8'!F15</f>
        <v>0</v>
      </c>
      <c r="H206" s="48" t="str">
        <f>+'P8'!G15</f>
        <v>Not Applicable</v>
      </c>
      <c r="I206" s="49" t="str">
        <f>+'P8'!H15</f>
        <v xml:space="preserve"> </v>
      </c>
      <c r="J206" s="50" t="str">
        <f>+'P8'!I15</f>
        <v>Waiting for your answer</v>
      </c>
    </row>
    <row r="207" spans="1:10" ht="30">
      <c r="A207" s="62">
        <f>Answers!C205</f>
        <v>145</v>
      </c>
      <c r="B207" s="62">
        <v>8</v>
      </c>
      <c r="C207" s="62" t="str">
        <f>Answers!D205</f>
        <v>8.3</v>
      </c>
      <c r="D207" s="63" t="str">
        <f>Answers!F205</f>
        <v>Do I take the monitoring results into account for the timely adaptation of my Management Plan?</v>
      </c>
      <c r="E207" s="64" t="str">
        <f>+Answers!E205</f>
        <v>CIC</v>
      </c>
      <c r="F207" s="73">
        <f>+'P8'!E16</f>
        <v>0</v>
      </c>
      <c r="G207" s="49">
        <f>+'P8'!F16</f>
        <v>0</v>
      </c>
      <c r="H207" s="48" t="str">
        <f>+'P8'!G16</f>
        <v>Not Applicable</v>
      </c>
      <c r="I207" s="49" t="str">
        <f>+'P8'!H16</f>
        <v xml:space="preserve"> </v>
      </c>
      <c r="J207" s="50" t="str">
        <f>+'P8'!I16</f>
        <v>Waiting for your answer</v>
      </c>
    </row>
    <row r="208" spans="1:10" ht="30">
      <c r="A208" s="62">
        <f>Answers!C206</f>
        <v>146</v>
      </c>
      <c r="B208" s="62">
        <v>8</v>
      </c>
      <c r="C208" s="62" t="str">
        <f>Answers!D206</f>
        <v>8.4</v>
      </c>
      <c r="D208" s="63" t="str">
        <f>Answers!F206</f>
        <v>Do I have a summary of monitoring results, and is it publicly available?</v>
      </c>
      <c r="E208" s="64" t="str">
        <f>+Answers!E206</f>
        <v>CIC</v>
      </c>
      <c r="F208" s="73">
        <f>+'P8'!E17</f>
        <v>0</v>
      </c>
      <c r="G208" s="49">
        <f>+'P8'!F17</f>
        <v>0</v>
      </c>
      <c r="H208" s="48" t="str">
        <f>+'P8'!G17</f>
        <v>Not Applicable</v>
      </c>
      <c r="I208" s="49" t="str">
        <f>+'P8'!H17</f>
        <v xml:space="preserve"> </v>
      </c>
      <c r="J208" s="50" t="str">
        <f>+'P8'!I17</f>
        <v>Waiting for your answer</v>
      </c>
    </row>
    <row r="209" spans="1:10">
      <c r="A209" s="62">
        <f>Answers!C207</f>
        <v>147</v>
      </c>
      <c r="B209" s="62">
        <v>8</v>
      </c>
      <c r="C209" s="62" t="str">
        <f>Answers!D207</f>
        <v>8.5</v>
      </c>
      <c r="D209" s="63" t="str">
        <f>Answers!F207</f>
        <v>Do I sell any FSC certified forest products?</v>
      </c>
      <c r="E209" s="64" t="str">
        <f>+Answers!E207</f>
        <v>CC</v>
      </c>
      <c r="F209" s="50">
        <f>+'P8'!E18</f>
        <v>0</v>
      </c>
      <c r="G209" s="49">
        <f>+'P8'!F18</f>
        <v>0</v>
      </c>
      <c r="H209" s="48" t="str">
        <f>+'P8'!G18</f>
        <v>Not Applicable</v>
      </c>
      <c r="I209" s="49" t="str">
        <f>+'P8'!H18</f>
        <v xml:space="preserve"> </v>
      </c>
      <c r="J209" s="50" t="str">
        <f>+'P8'!I18</f>
        <v>Waiting for your answer</v>
      </c>
    </row>
    <row r="210" spans="1:10" ht="30">
      <c r="A210" s="62">
        <f>Answers!C208</f>
        <v>148</v>
      </c>
      <c r="B210" s="62">
        <v>8</v>
      </c>
      <c r="C210" s="62" t="str">
        <f>Answers!D208</f>
        <v>8.5</v>
      </c>
      <c r="D210" s="63" t="str">
        <f>Answers!F208</f>
        <v>Do I have and implement a traceability and tracking system for all FSC certified products I sell?</v>
      </c>
      <c r="E210" s="64" t="str">
        <f>+Answers!E208</f>
        <v>CC</v>
      </c>
      <c r="F210" s="73">
        <f>+'P8'!E19</f>
        <v>0</v>
      </c>
      <c r="G210" s="49">
        <f>+'P8'!F19</f>
        <v>0</v>
      </c>
      <c r="H210" s="48" t="str">
        <f>+'P8'!G19</f>
        <v>Not Applicable</v>
      </c>
      <c r="I210" s="49" t="str">
        <f>+'P8'!H19</f>
        <v xml:space="preserve"> </v>
      </c>
      <c r="J210" s="50" t="str">
        <f>+'P8'!I19</f>
        <v>Waiting for your answer</v>
      </c>
    </row>
    <row r="211" spans="1:10" ht="30">
      <c r="A211" s="62">
        <f>Answers!C209</f>
        <v>149</v>
      </c>
      <c r="B211" s="62">
        <v>8</v>
      </c>
      <c r="C211" s="80" t="str">
        <f>Answers!D209</f>
        <v>8.5</v>
      </c>
      <c r="D211" s="63" t="str">
        <f>Answers!F209</f>
        <v>Do I have records of all FSC certified products sold in the last 5 years?</v>
      </c>
      <c r="E211" s="80" t="str">
        <f>+Answers!E209</f>
        <v>CC</v>
      </c>
      <c r="F211" s="73">
        <f>+'P8'!E20</f>
        <v>0</v>
      </c>
      <c r="G211" s="49">
        <f>+'P8'!F20</f>
        <v>0</v>
      </c>
      <c r="H211" s="48" t="str">
        <f>+'P8'!G20</f>
        <v>Not Applicable</v>
      </c>
      <c r="I211" s="49" t="str">
        <f>+'P8'!H20</f>
        <v xml:space="preserve"> </v>
      </c>
      <c r="J211" s="50" t="str">
        <f>+'P8'!I20</f>
        <v>Waiting for your answer</v>
      </c>
    </row>
    <row r="212" spans="1:10" ht="30">
      <c r="A212" s="62">
        <f>Answers!C210</f>
        <v>150</v>
      </c>
      <c r="B212" s="62">
        <v>9</v>
      </c>
      <c r="C212" s="62" t="str">
        <f>Answers!D210</f>
        <v>9.1</v>
      </c>
      <c r="D212" s="63" t="str">
        <f>Answers!F210</f>
        <v>Do I have an assessment that identifies the presence or absence of High Conservation Values in my Management Unit?</v>
      </c>
      <c r="E212" s="64" t="str">
        <f>+Answers!E210</f>
        <v>CC</v>
      </c>
      <c r="F212" s="73" t="str">
        <f>+'P9'!E13</f>
        <v>LRC</v>
      </c>
      <c r="G212" s="49">
        <f>+'P9'!F13</f>
        <v>0</v>
      </c>
      <c r="H212" s="48" t="str">
        <f>+'P9'!G13</f>
        <v>Not Applicable</v>
      </c>
      <c r="I212" s="49" t="str">
        <f>+'P9'!H13</f>
        <v xml:space="preserve"> </v>
      </c>
      <c r="J212" s="50" t="str">
        <f>+'P9'!I13</f>
        <v>Waiting for your answer</v>
      </c>
    </row>
    <row r="213" spans="1:10" ht="60">
      <c r="A213" s="62">
        <f>Answers!C211</f>
        <v>151</v>
      </c>
      <c r="B213" s="62">
        <v>9</v>
      </c>
      <c r="C213" s="62" t="str">
        <f>Answers!D211</f>
        <v>9.1</v>
      </c>
      <c r="D213" s="63" t="str">
        <f>Answers!F211</f>
        <v>Is the assessment of High Conservation Values based on direct observations, consultations with local, affected and interested stakeholders, and maps or Best Available Information (Annex D and Annex H of the standard)?</v>
      </c>
      <c r="E213" s="64" t="str">
        <f>+Answers!E211</f>
        <v>CC</v>
      </c>
      <c r="F213" s="73" t="str">
        <f>+'P9'!E14</f>
        <v>LRC</v>
      </c>
      <c r="G213" s="49">
        <f>+'P9'!F14</f>
        <v>0</v>
      </c>
      <c r="H213" s="48" t="str">
        <f>+'P9'!G14</f>
        <v>Not Applicable</v>
      </c>
      <c r="I213" s="49" t="str">
        <f>+'P9'!H14</f>
        <v xml:space="preserve"> </v>
      </c>
      <c r="J213" s="50" t="str">
        <f>+'P9'!I14</f>
        <v>Waiting for your answer</v>
      </c>
    </row>
    <row r="214" spans="1:10" ht="30">
      <c r="A214" s="62">
        <f>Answers!C212</f>
        <v>152</v>
      </c>
      <c r="B214" s="62">
        <v>9</v>
      </c>
      <c r="C214" s="62" t="str">
        <f>Answers!D212</f>
        <v>9.1</v>
      </c>
      <c r="D214" s="63" t="str">
        <f>Answers!F212</f>
        <v>Does the assessment identify High Conservation Values in my Management Unit?</v>
      </c>
      <c r="E214" s="64" t="str">
        <f>+Answers!E212</f>
        <v>CC</v>
      </c>
      <c r="F214" s="73" t="str">
        <f>+'P9'!E15</f>
        <v>LRC</v>
      </c>
      <c r="G214" s="49">
        <f>+'P9'!F15</f>
        <v>0</v>
      </c>
      <c r="H214" s="48" t="str">
        <f>+'P9'!G15</f>
        <v>Not Applicable</v>
      </c>
      <c r="I214" s="49" t="str">
        <f>+'P9'!H15</f>
        <v xml:space="preserve"> </v>
      </c>
      <c r="J214" s="50" t="str">
        <f>+'P9'!I15</f>
        <v>Waiting for your answer</v>
      </c>
    </row>
    <row r="215" spans="1:10" ht="30">
      <c r="A215" s="62">
        <f>Answers!C213</f>
        <v>153</v>
      </c>
      <c r="B215" s="62">
        <v>9</v>
      </c>
      <c r="C215" s="62" t="str">
        <f>Answers!D213</f>
        <v>9.2</v>
      </c>
      <c r="D215" s="63" t="str">
        <f>Answers!F213</f>
        <v>Do I know the threats to the conservation of High Conservation Values and their areas?</v>
      </c>
      <c r="E215" s="64" t="str">
        <f>+Answers!E213</f>
        <v>CIC</v>
      </c>
      <c r="F215" s="73" t="str">
        <f>+'P9'!E16</f>
        <v>LRC</v>
      </c>
      <c r="G215" s="49">
        <f>+'P9'!F16</f>
        <v>0</v>
      </c>
      <c r="H215" s="48" t="str">
        <f>+'P9'!G16</f>
        <v>Not Applicable</v>
      </c>
      <c r="I215" s="49" t="str">
        <f>+'P9'!H16</f>
        <v xml:space="preserve"> </v>
      </c>
      <c r="J215" s="50" t="str">
        <f>+'P9'!I16</f>
        <v>Waiting for your answer</v>
      </c>
    </row>
    <row r="216" spans="1:10" ht="30">
      <c r="A216" s="62">
        <f>Answers!C214</f>
        <v>154</v>
      </c>
      <c r="B216" s="62">
        <v>9</v>
      </c>
      <c r="C216" s="62" t="str">
        <f>Answers!D214</f>
        <v>9.2</v>
      </c>
      <c r="D216" s="63" t="str">
        <f>Answers!F214</f>
        <v>Do I have a plan to maintain or enhance the High Conservation Values identified?</v>
      </c>
      <c r="E216" s="64" t="str">
        <f>+Answers!E214</f>
        <v>CIC</v>
      </c>
      <c r="F216" s="73" t="str">
        <f>+'P9'!E17</f>
        <v>LRC</v>
      </c>
      <c r="G216" s="49">
        <f>+'P9'!F17</f>
        <v>0</v>
      </c>
      <c r="H216" s="48" t="str">
        <f>+'P9'!G17</f>
        <v>Not Applicable</v>
      </c>
      <c r="I216" s="49" t="str">
        <f>+'P9'!H17</f>
        <v xml:space="preserve"> </v>
      </c>
      <c r="J216" s="50" t="str">
        <f>+'P9'!I17</f>
        <v>Waiting for your answer</v>
      </c>
    </row>
    <row r="217" spans="1:10" ht="45">
      <c r="A217" s="62">
        <f>Answers!C215</f>
        <v>155</v>
      </c>
      <c r="B217" s="62">
        <v>9</v>
      </c>
      <c r="C217" s="62" t="str">
        <f>Answers!D215</f>
        <v>9.2</v>
      </c>
      <c r="D217" s="63" t="str">
        <f>Answers!F215</f>
        <v>Have I asked affected or interested people and subject matter experts for their opinion or input to develop the plan to maintain or enhance the High Conservation Values?</v>
      </c>
      <c r="E217" s="64" t="str">
        <f>+Answers!E215</f>
        <v>CIC</v>
      </c>
      <c r="F217" s="73" t="str">
        <f>+'P9'!E18</f>
        <v>LRC</v>
      </c>
      <c r="G217" s="49">
        <f>+'P9'!F18</f>
        <v>0</v>
      </c>
      <c r="H217" s="48" t="str">
        <f>+'P9'!G18</f>
        <v>Not Applicable</v>
      </c>
      <c r="I217" s="49" t="str">
        <f>+'P9'!H18</f>
        <v xml:space="preserve"> </v>
      </c>
      <c r="J217" s="50" t="str">
        <f>+'P9'!I18</f>
        <v>Waiting for your answer</v>
      </c>
    </row>
    <row r="218" spans="1:10">
      <c r="A218" s="62">
        <f>Answers!C216</f>
        <v>156</v>
      </c>
      <c r="B218" s="62">
        <v>9</v>
      </c>
      <c r="C218" s="62" t="str">
        <f>Answers!D216</f>
        <v>9.2</v>
      </c>
      <c r="D218" s="63" t="str">
        <f>Answers!F216</f>
        <v>Is my Management Unit part of an Intact Forest Landscape?</v>
      </c>
      <c r="E218" s="64" t="str">
        <f>+Answers!E216</f>
        <v>CIC</v>
      </c>
      <c r="F218" s="73" t="str">
        <f>+'P9'!E19</f>
        <v>LRC</v>
      </c>
      <c r="G218" s="49">
        <f>+'P9'!F19</f>
        <v>0</v>
      </c>
      <c r="H218" s="48" t="str">
        <f>+'P9'!G19</f>
        <v>Not Applicable</v>
      </c>
      <c r="I218" s="49" t="str">
        <f>+'P9'!H19</f>
        <v xml:space="preserve"> </v>
      </c>
      <c r="J218" s="50" t="str">
        <f>+'P9'!I19</f>
        <v>Waiting for your answer</v>
      </c>
    </row>
    <row r="219" spans="1:10" ht="30">
      <c r="A219" s="62">
        <f>Answers!C217</f>
        <v>157</v>
      </c>
      <c r="B219" s="62">
        <v>9</v>
      </c>
      <c r="C219" s="62" t="str">
        <f>Answers!D217</f>
        <v>9.2</v>
      </c>
      <c r="D219" s="63" t="str">
        <f>Answers!F217</f>
        <v>Do I have protection measures for the core zones and in general for the entire Intact Forest Landscape?</v>
      </c>
      <c r="E219" s="64" t="str">
        <f>+Answers!E217</f>
        <v>CIC</v>
      </c>
      <c r="F219" s="73" t="str">
        <f>+'P9'!E20</f>
        <v>LRC</v>
      </c>
      <c r="G219" s="49">
        <f>+'P9'!F20</f>
        <v>0</v>
      </c>
      <c r="H219" s="48" t="str">
        <f>+'P9'!G20</f>
        <v>Not Applicable</v>
      </c>
      <c r="I219" s="49" t="str">
        <f>+'P9'!H20</f>
        <v xml:space="preserve"> </v>
      </c>
      <c r="J219" s="50" t="str">
        <f>+'P9'!I20</f>
        <v>Waiting for your answer</v>
      </c>
    </row>
    <row r="220" spans="1:10" ht="30">
      <c r="A220" s="62">
        <f>Answers!C218</f>
        <v>158</v>
      </c>
      <c r="B220" s="62">
        <v>9</v>
      </c>
      <c r="C220" s="62" t="str">
        <f>Answers!D218</f>
        <v>9.3</v>
      </c>
      <c r="D220" s="63" t="str">
        <f>Answers!F218</f>
        <v>Do I implement the concrete actions defined to maintain or improve the High Conservation Values and their areas?</v>
      </c>
      <c r="E220" s="64" t="str">
        <f>+Answers!E218</f>
        <v>CIC</v>
      </c>
      <c r="F220" s="73" t="str">
        <f>+'P9'!E21</f>
        <v>LRC</v>
      </c>
      <c r="G220" s="49">
        <f>+'P9'!F21</f>
        <v>0</v>
      </c>
      <c r="H220" s="48" t="str">
        <f>+'P9'!G21</f>
        <v>Not Applicable</v>
      </c>
      <c r="I220" s="49" t="str">
        <f>+'P9'!H21</f>
        <v xml:space="preserve"> </v>
      </c>
      <c r="J220" s="50" t="str">
        <f>+'P9'!I21</f>
        <v>Waiting for your answer</v>
      </c>
    </row>
    <row r="221" spans="1:10" ht="30">
      <c r="A221" s="62">
        <f>Answers!C219</f>
        <v>159</v>
      </c>
      <c r="B221" s="62">
        <v>9</v>
      </c>
      <c r="C221" s="62" t="str">
        <f>Answers!D219</f>
        <v>9.3</v>
      </c>
      <c r="D221" s="63" t="str">
        <f>Answers!F219</f>
        <v>Have I affected High Conservation Values or their areas with my management activities?</v>
      </c>
      <c r="E221" s="64" t="str">
        <f>+Answers!E219</f>
        <v>CIC</v>
      </c>
      <c r="F221" s="73" t="str">
        <f>+'P9'!E22</f>
        <v>LRC</v>
      </c>
      <c r="G221" s="49">
        <f>+'P9'!F22</f>
        <v>0</v>
      </c>
      <c r="H221" s="48" t="str">
        <f>+'P9'!G22</f>
        <v>Not Applicable</v>
      </c>
      <c r="I221" s="49" t="str">
        <f>+'P9'!H22</f>
        <v xml:space="preserve"> </v>
      </c>
      <c r="J221" s="50" t="str">
        <f>+'P9'!I22</f>
        <v>Waiting for your answer</v>
      </c>
    </row>
    <row r="222" spans="1:10" ht="30">
      <c r="A222" s="62">
        <f>Answers!C220</f>
        <v>160</v>
      </c>
      <c r="B222" s="62">
        <v>9</v>
      </c>
      <c r="C222" s="62" t="str">
        <f>Answers!D220</f>
        <v>9.4</v>
      </c>
      <c r="D222" s="63" t="str">
        <f>Answers!F220</f>
        <v>Do I periodically monitor High Conservation Values and the implementation of the plan to maintain them?</v>
      </c>
      <c r="E222" s="64" t="str">
        <f>+Answers!E220</f>
        <v>CIC</v>
      </c>
      <c r="F222" s="73" t="str">
        <f>+'P9'!E23</f>
        <v>LRC</v>
      </c>
      <c r="G222" s="49">
        <f>+'P9'!F23</f>
        <v>0</v>
      </c>
      <c r="H222" s="48" t="str">
        <f>+'P9'!G23</f>
        <v>Not Applicable</v>
      </c>
      <c r="I222" s="49" t="str">
        <f>+'P9'!H23</f>
        <v xml:space="preserve"> </v>
      </c>
      <c r="J222" s="50" t="str">
        <f>+'P9'!I23</f>
        <v>Waiting for your answer</v>
      </c>
    </row>
    <row r="223" spans="1:10" ht="30">
      <c r="A223" s="62">
        <f>Answers!C221</f>
        <v>161</v>
      </c>
      <c r="B223" s="62">
        <v>9</v>
      </c>
      <c r="C223" s="62" t="str">
        <f>Answers!D221</f>
        <v>9.4</v>
      </c>
      <c r="D223" s="63" t="str">
        <f>Answers!F221</f>
        <v>Do I consult with neighbors, interested or affected parties on monitoring results and adapt strategies if necessary?</v>
      </c>
      <c r="E223" s="64" t="str">
        <f>+Answers!E221</f>
        <v>CIC</v>
      </c>
      <c r="F223" s="73" t="str">
        <f>+'P9'!E24</f>
        <v>LRC</v>
      </c>
      <c r="G223" s="49">
        <f>+'P9'!F24</f>
        <v>0</v>
      </c>
      <c r="H223" s="48" t="str">
        <f>+'P9'!G24</f>
        <v>Not Applicable</v>
      </c>
      <c r="I223" s="49" t="str">
        <f>+'P9'!H24</f>
        <v xml:space="preserve"> </v>
      </c>
      <c r="J223" s="50" t="str">
        <f>+'P9'!I24</f>
        <v>Waiting for your answer</v>
      </c>
    </row>
    <row r="224" spans="1:10" ht="45">
      <c r="A224" s="62">
        <f>Answers!C222</f>
        <v>162</v>
      </c>
      <c r="B224" s="62">
        <v>9</v>
      </c>
      <c r="C224" s="62" t="str">
        <f>Answers!D222</f>
        <v>9.4</v>
      </c>
      <c r="D224" s="63" t="str">
        <f>Answers!F222</f>
        <v>Do I take the results of monitoring into account in adapting my plan to maintain and enhance High Conservation Values and their areas?</v>
      </c>
      <c r="E224" s="64" t="str">
        <f>+Answers!E222</f>
        <v>CIC</v>
      </c>
      <c r="F224" s="73" t="str">
        <f>+'P9'!E25</f>
        <v>LRC</v>
      </c>
      <c r="G224" s="49">
        <f>+'P9'!F25</f>
        <v>0</v>
      </c>
      <c r="H224" s="48" t="str">
        <f>+'P9'!G25</f>
        <v>Not Applicable</v>
      </c>
      <c r="I224" s="49" t="str">
        <f>+'P9'!H25</f>
        <v xml:space="preserve"> </v>
      </c>
      <c r="J224" s="50" t="str">
        <f>+'P9'!I25</f>
        <v>Waiting for your answer</v>
      </c>
    </row>
    <row r="225" spans="1:10" ht="45">
      <c r="A225" s="62">
        <f>Answers!C223</f>
        <v>163</v>
      </c>
      <c r="B225" s="62">
        <v>10</v>
      </c>
      <c r="C225" s="62" t="str">
        <f>Answers!D223</f>
        <v>10.1</v>
      </c>
      <c r="D225" s="63" t="str">
        <f>Answers!F223</f>
        <v>In my Management Unit is there timely regeneration or reforestation after final harvesting, in a way that protects environmental values?</v>
      </c>
      <c r="E225" s="64" t="str">
        <f>+Answers!E223</f>
        <v>CC</v>
      </c>
      <c r="F225" s="73" t="str">
        <f>+'P10'!E13</f>
        <v>LRC</v>
      </c>
      <c r="G225" s="49">
        <f>+'P10'!F13</f>
        <v>0</v>
      </c>
      <c r="H225" s="48" t="str">
        <f>+'P10'!G13</f>
        <v>Not Applicable</v>
      </c>
      <c r="I225" s="49" t="str">
        <f>+'P10'!H13</f>
        <v xml:space="preserve"> </v>
      </c>
      <c r="J225" s="50" t="str">
        <f>+'P10'!I13</f>
        <v>Waiting for your answer</v>
      </c>
    </row>
    <row r="226" spans="1:10" ht="45">
      <c r="A226" s="62">
        <f>Answers!C224</f>
        <v>163</v>
      </c>
      <c r="B226" s="62">
        <v>10</v>
      </c>
      <c r="C226" s="62" t="str">
        <f>Answers!D224</f>
        <v>10.1</v>
      </c>
      <c r="D226" s="63" t="str">
        <f>Answers!F224</f>
        <v>In my Management Unit is there timely regeneration or reforestation after final harvesting, in a way that protects environmental values?</v>
      </c>
      <c r="E226" s="64" t="str">
        <f>+Answers!E224</f>
        <v>CC</v>
      </c>
      <c r="F226" s="73" t="str">
        <f>+'P10'!E14</f>
        <v>LRC</v>
      </c>
      <c r="G226" s="49">
        <f>+'P10'!F14</f>
        <v>0</v>
      </c>
      <c r="H226" s="48" t="str">
        <f>+'P10'!G14</f>
        <v>Not Applicable</v>
      </c>
      <c r="I226" s="49" t="str">
        <f>+'P10'!H14</f>
        <v xml:space="preserve"> </v>
      </c>
      <c r="J226" s="50" t="str">
        <f>+'P10'!I14</f>
        <v>Waiting for your answer</v>
      </c>
    </row>
    <row r="227" spans="1:10">
      <c r="A227" s="62">
        <f>Answers!C225</f>
        <v>164</v>
      </c>
      <c r="B227" s="62">
        <v>10</v>
      </c>
      <c r="C227" s="62" t="str">
        <f>Answers!D225</f>
        <v>10.2</v>
      </c>
      <c r="D227" s="63" t="str">
        <f>Answers!F225</f>
        <v>Do I use exotic tree species in my Management Unit?</v>
      </c>
      <c r="E227" s="64" t="str">
        <f>+Answers!E225</f>
        <v>CC</v>
      </c>
      <c r="F227" s="73" t="str">
        <f>+'P10'!E15</f>
        <v>LRC</v>
      </c>
      <c r="G227" s="49">
        <f>+'P10'!F15</f>
        <v>0</v>
      </c>
      <c r="H227" s="48" t="str">
        <f>+'P10'!G15</f>
        <v>Not Applicable</v>
      </c>
      <c r="I227" s="49" t="str">
        <f>+'P10'!H15</f>
        <v xml:space="preserve"> </v>
      </c>
      <c r="J227" s="50" t="str">
        <f>+'P10'!I15</f>
        <v>Waiting for your answer</v>
      </c>
    </row>
    <row r="228" spans="1:10" ht="30">
      <c r="A228" s="62">
        <f>Answers!C226</f>
        <v>165</v>
      </c>
      <c r="B228" s="62">
        <v>10</v>
      </c>
      <c r="C228" s="62" t="str">
        <f>Answers!D226</f>
        <v>10.3</v>
      </c>
      <c r="D228" s="63" t="str">
        <f>Answers!F226</f>
        <v>Do I use exotic tree species with invasive behavior in my Management Unit?</v>
      </c>
      <c r="E228" s="64" t="str">
        <f>+Answers!E226</f>
        <v>CC</v>
      </c>
      <c r="F228" s="73" t="str">
        <f>+'P10'!E16</f>
        <v>LRC</v>
      </c>
      <c r="G228" s="49">
        <f>+'P10'!F16</f>
        <v>0</v>
      </c>
      <c r="H228" s="48" t="str">
        <f>+'P10'!G16</f>
        <v>Not Applicable</v>
      </c>
      <c r="I228" s="49" t="str">
        <f>+'P10'!H16</f>
        <v xml:space="preserve"> </v>
      </c>
      <c r="J228" s="50" t="str">
        <f>+'P10'!I16</f>
        <v>Waiting for your answer</v>
      </c>
    </row>
    <row r="229" spans="1:10" ht="30">
      <c r="A229" s="62">
        <f>Answers!C227</f>
        <v>166</v>
      </c>
      <c r="B229" s="62">
        <v>10</v>
      </c>
      <c r="C229" s="62" t="str">
        <f>Answers!D227</f>
        <v>10.3</v>
      </c>
      <c r="D229" s="63" t="str">
        <f>Answers!F227</f>
        <v>Do I participate in programs to control the invasive impacts of exotic species that have not been introduced by me?</v>
      </c>
      <c r="E229" s="64" t="str">
        <f>+Answers!E227</f>
        <v>CC</v>
      </c>
      <c r="F229" s="73" t="str">
        <f>+'P10'!E17</f>
        <v>LRC</v>
      </c>
      <c r="G229" s="49">
        <f>+'P10'!F17</f>
        <v>0</v>
      </c>
      <c r="H229" s="48" t="str">
        <f>+'P10'!G17</f>
        <v>Not Applicable</v>
      </c>
      <c r="I229" s="49" t="str">
        <f>+'P10'!H17</f>
        <v xml:space="preserve"> </v>
      </c>
      <c r="J229" s="50" t="str">
        <f>+'P10'!I17</f>
        <v>Waiting for your answer</v>
      </c>
    </row>
    <row r="230" spans="1:10">
      <c r="A230" s="62">
        <f>Answers!C228</f>
        <v>167</v>
      </c>
      <c r="B230" s="62">
        <v>10</v>
      </c>
      <c r="C230" s="62" t="str">
        <f>Answers!D228</f>
        <v>10.4</v>
      </c>
      <c r="D230" s="63" t="str">
        <f>Answers!F228</f>
        <v>Do I use genetically modified organisms?</v>
      </c>
      <c r="E230" s="64" t="str">
        <f>+Answers!E228</f>
        <v>CC</v>
      </c>
      <c r="F230" s="73" t="str">
        <f>+'P10'!E18</f>
        <v>LRC</v>
      </c>
      <c r="G230" s="49">
        <f>+'P10'!F18</f>
        <v>0</v>
      </c>
      <c r="H230" s="48" t="str">
        <f>+'P10'!G18</f>
        <v>Not Applicable</v>
      </c>
      <c r="I230" s="49" t="str">
        <f>+'P10'!H18</f>
        <v xml:space="preserve"> </v>
      </c>
      <c r="J230" s="50" t="str">
        <f>+'P10'!I18</f>
        <v>Waiting for your answer</v>
      </c>
    </row>
    <row r="231" spans="1:10">
      <c r="A231" s="62">
        <f>Answers!C229</f>
        <v>167</v>
      </c>
      <c r="B231" s="62">
        <v>10</v>
      </c>
      <c r="C231" s="62" t="str">
        <f>Answers!D229</f>
        <v>10.4</v>
      </c>
      <c r="D231" s="63" t="str">
        <f>Answers!F229</f>
        <v>Do I use genetically modified organisms?</v>
      </c>
      <c r="E231" s="64" t="str">
        <f>+Answers!E229</f>
        <v>CC</v>
      </c>
      <c r="F231" s="73" t="str">
        <f>+'P10'!E19</f>
        <v>LRC</v>
      </c>
      <c r="G231" s="49">
        <f>+'P10'!F19</f>
        <v>0</v>
      </c>
      <c r="H231" s="48" t="str">
        <f>+'P10'!G19</f>
        <v>Not Applicable</v>
      </c>
      <c r="I231" s="49" t="str">
        <f>+'P10'!H19</f>
        <v xml:space="preserve"> </v>
      </c>
      <c r="J231" s="50" t="str">
        <f>+'P10'!I19</f>
        <v>Waiting for your answer</v>
      </c>
    </row>
    <row r="232" spans="1:10" ht="30">
      <c r="A232" s="62">
        <f>Answers!C230</f>
        <v>168</v>
      </c>
      <c r="B232" s="62">
        <v>10</v>
      </c>
      <c r="C232" s="62" t="str">
        <f>Answers!D230</f>
        <v>10.5</v>
      </c>
      <c r="D232" s="63" t="str">
        <f>Answers!F230</f>
        <v>Do I use appropriate practices (for the species, vegetation and my management objectives) to manage my Management Unit?</v>
      </c>
      <c r="E232" s="64" t="str">
        <f>+Answers!E230</f>
        <v>CC</v>
      </c>
      <c r="F232" s="73" t="str">
        <f>+'P10'!E20</f>
        <v>LRC</v>
      </c>
      <c r="G232" s="49">
        <f>+'P10'!F20</f>
        <v>0</v>
      </c>
      <c r="H232" s="48" t="str">
        <f>+'P10'!G20</f>
        <v>Not Applicable</v>
      </c>
      <c r="I232" s="49" t="str">
        <f>+'P10'!H20</f>
        <v xml:space="preserve"> </v>
      </c>
      <c r="J232" s="50" t="str">
        <f>+'P10'!I20</f>
        <v>Waiting for your answer</v>
      </c>
    </row>
    <row r="233" spans="1:10" ht="30">
      <c r="A233" s="62">
        <f>Answers!C231</f>
        <v>168</v>
      </c>
      <c r="B233" s="62">
        <v>10</v>
      </c>
      <c r="C233" s="62" t="str">
        <f>Answers!D231</f>
        <v>10.5</v>
      </c>
      <c r="D233" s="63" t="str">
        <f>Answers!F231</f>
        <v>Do I use appropriate practices (for the species, vegetation and my management objectives) to manage my Management Unit?</v>
      </c>
      <c r="E233" s="64" t="str">
        <f>+Answers!E231</f>
        <v>CC</v>
      </c>
      <c r="F233" s="73" t="str">
        <f>+'P10'!E21</f>
        <v>LRC</v>
      </c>
      <c r="G233" s="49">
        <f>+'P10'!F21</f>
        <v>0</v>
      </c>
      <c r="H233" s="48" t="str">
        <f>+'P10'!G21</f>
        <v>Not Applicable</v>
      </c>
      <c r="I233" s="49" t="str">
        <f>+'P10'!H21</f>
        <v xml:space="preserve"> </v>
      </c>
      <c r="J233" s="50" t="str">
        <f>+'P10'!I21</f>
        <v>Waiting for your answer</v>
      </c>
    </row>
    <row r="234" spans="1:10">
      <c r="A234" s="62">
        <f>Answers!C232</f>
        <v>169</v>
      </c>
      <c r="B234" s="62">
        <v>10</v>
      </c>
      <c r="C234" s="62" t="str">
        <f>Answers!D232</f>
        <v>10.6</v>
      </c>
      <c r="D234" s="63" t="str">
        <f>Answers!F232</f>
        <v>Do I use fertilizers?</v>
      </c>
      <c r="E234" s="64" t="str">
        <f>+Answers!E232</f>
        <v>CIC</v>
      </c>
      <c r="F234" s="73">
        <f>+'P10'!E22</f>
        <v>0</v>
      </c>
      <c r="G234" s="49">
        <f>+'P10'!F22</f>
        <v>0</v>
      </c>
      <c r="H234" s="48" t="str">
        <f>+'P10'!G22</f>
        <v>Not Applicable</v>
      </c>
      <c r="I234" s="49" t="str">
        <f>+'P10'!H22</f>
        <v xml:space="preserve"> </v>
      </c>
      <c r="J234" s="50" t="str">
        <f>+'P10'!I22</f>
        <v>Waiting for your answer</v>
      </c>
    </row>
    <row r="235" spans="1:10">
      <c r="A235" s="62">
        <f>Answers!C233</f>
        <v>170</v>
      </c>
      <c r="B235" s="62">
        <v>10</v>
      </c>
      <c r="C235" s="62" t="str">
        <f>Answers!D233</f>
        <v>10.6</v>
      </c>
      <c r="D235" s="63" t="str">
        <f>Answers!F233</f>
        <v>Do I reduce fertilizer use?</v>
      </c>
      <c r="E235" s="64" t="str">
        <f>+Answers!E233</f>
        <v>CIC</v>
      </c>
      <c r="F235" s="73">
        <f>+'P10'!E23</f>
        <v>0</v>
      </c>
      <c r="G235" s="49">
        <f>+'P10'!F23</f>
        <v>0</v>
      </c>
      <c r="H235" s="48" t="str">
        <f>+'P10'!G23</f>
        <v>Not Applicable</v>
      </c>
      <c r="I235" s="49" t="str">
        <f>+'P10'!H23</f>
        <v xml:space="preserve"> </v>
      </c>
      <c r="J235" s="50" t="str">
        <f>+'P10'!I23</f>
        <v>Waiting for your answer</v>
      </c>
    </row>
    <row r="236" spans="1:10">
      <c r="A236" s="62">
        <f>Answers!C234</f>
        <v>171</v>
      </c>
      <c r="B236" s="62">
        <v>10</v>
      </c>
      <c r="C236" s="62" t="str">
        <f>Answers!D234</f>
        <v>10.6</v>
      </c>
      <c r="D236" s="63" t="str">
        <f>Answers!F234</f>
        <v>Do I keep a record of fertilizers used?</v>
      </c>
      <c r="E236" s="64" t="str">
        <f>+Answers!E234</f>
        <v>CIC</v>
      </c>
      <c r="F236" s="73">
        <f>+'P10'!E24</f>
        <v>0</v>
      </c>
      <c r="G236" s="49">
        <f>+'P10'!F24</f>
        <v>0</v>
      </c>
      <c r="H236" s="48" t="str">
        <f>+'P10'!G24</f>
        <v>Not Applicable</v>
      </c>
      <c r="I236" s="49" t="str">
        <f>+'P10'!H24</f>
        <v xml:space="preserve"> </v>
      </c>
      <c r="J236" s="50" t="str">
        <f>+'P10'!I24</f>
        <v>Waiting for your answer</v>
      </c>
    </row>
    <row r="237" spans="1:10">
      <c r="A237" s="62">
        <f>Answers!C235</f>
        <v>172</v>
      </c>
      <c r="B237" s="62">
        <v>10</v>
      </c>
      <c r="C237" s="62" t="str">
        <f>Answers!D235</f>
        <v>10.6</v>
      </c>
      <c r="D237" s="63" t="str">
        <f>Answers!F235</f>
        <v>Do I protect environmental values when using fertilizers?</v>
      </c>
      <c r="E237" s="64" t="str">
        <f>+Answers!E235</f>
        <v>CIC</v>
      </c>
      <c r="F237" s="73">
        <f>+'P10'!E25</f>
        <v>0</v>
      </c>
      <c r="G237" s="49">
        <f>+'P10'!F25</f>
        <v>0</v>
      </c>
      <c r="H237" s="48" t="str">
        <f>+'P10'!G25</f>
        <v>Not Applicable</v>
      </c>
      <c r="I237" s="49" t="str">
        <f>+'P10'!H25</f>
        <v xml:space="preserve"> </v>
      </c>
      <c r="J237" s="50" t="str">
        <f>+'P10'!I25</f>
        <v>Waiting for your answer</v>
      </c>
    </row>
    <row r="238" spans="1:10">
      <c r="A238" s="62">
        <f>Answers!C236</f>
        <v>173</v>
      </c>
      <c r="B238" s="62">
        <v>10</v>
      </c>
      <c r="C238" s="62" t="str">
        <f>Answers!D236</f>
        <v>10.6</v>
      </c>
      <c r="D238" s="63" t="str">
        <f>Answers!F236</f>
        <v>Do I repair or mitigate damage caused by fertilizer use?</v>
      </c>
      <c r="E238" s="64" t="str">
        <f>+Answers!E236</f>
        <v>CIC</v>
      </c>
      <c r="F238" s="73">
        <f>+'P10'!E26</f>
        <v>0</v>
      </c>
      <c r="G238" s="49">
        <f>+'P10'!F26</f>
        <v>0</v>
      </c>
      <c r="H238" s="48" t="str">
        <f>+'P10'!G26</f>
        <v>Not Applicable</v>
      </c>
      <c r="I238" s="49" t="str">
        <f>+'P10'!H26</f>
        <v xml:space="preserve"> </v>
      </c>
      <c r="J238" s="50" t="str">
        <f>+'P10'!I26</f>
        <v>Waiting for your answer</v>
      </c>
    </row>
    <row r="239" spans="1:10">
      <c r="A239" s="62">
        <f>Answers!C237</f>
        <v>174</v>
      </c>
      <c r="B239" s="62">
        <v>10</v>
      </c>
      <c r="C239" s="62" t="str">
        <f>Answers!D237</f>
        <v>10.7</v>
      </c>
      <c r="D239" s="63" t="str">
        <f>Answers!F237</f>
        <v>Do I use pesticides on the Management Unit?</v>
      </c>
      <c r="E239" s="64" t="str">
        <f>+Answers!E237</f>
        <v>CC</v>
      </c>
      <c r="F239" s="73" t="str">
        <f>+'P10'!E27</f>
        <v>LRC</v>
      </c>
      <c r="G239" s="49">
        <f>+'P10'!F27</f>
        <v>0</v>
      </c>
      <c r="H239" s="48" t="str">
        <f>+'P10'!G27</f>
        <v>Not Applicable</v>
      </c>
      <c r="I239" s="49" t="str">
        <f>+'P10'!H27</f>
        <v xml:space="preserve"> </v>
      </c>
      <c r="J239" s="50" t="str">
        <f>+'P10'!I27</f>
        <v>Waiting for your answer</v>
      </c>
    </row>
    <row r="240" spans="1:10">
      <c r="A240" s="62">
        <f>Answers!C238</f>
        <v>174</v>
      </c>
      <c r="B240" s="62">
        <v>10</v>
      </c>
      <c r="C240" s="80" t="str">
        <f>Answers!D238</f>
        <v>10.7</v>
      </c>
      <c r="D240" s="63" t="str">
        <f>Answers!F238</f>
        <v>Do I use pesticides in the Management Unit?</v>
      </c>
      <c r="E240" s="80" t="str">
        <f>+Answers!E238</f>
        <v>CC</v>
      </c>
      <c r="F240" s="73" t="str">
        <f>+'P10'!E28</f>
        <v>LRC</v>
      </c>
      <c r="G240" s="49">
        <f>+'P10'!F28</f>
        <v>0</v>
      </c>
      <c r="H240" s="48" t="str">
        <f>+'P10'!G28</f>
        <v>Not Applicable</v>
      </c>
      <c r="I240" s="49" t="str">
        <f>+'P10'!H28</f>
        <v xml:space="preserve"> </v>
      </c>
      <c r="J240" s="50" t="str">
        <f>+'P10'!I28</f>
        <v>Waiting for your answer</v>
      </c>
    </row>
    <row r="241" spans="1:10">
      <c r="A241" s="62">
        <f>Answers!C239</f>
        <v>174</v>
      </c>
      <c r="B241" s="62">
        <v>10</v>
      </c>
      <c r="C241" s="62" t="str">
        <f>Answers!D240</f>
        <v>10.7</v>
      </c>
      <c r="D241" s="63" t="str">
        <f>Answers!F240</f>
        <v>Do I use pesticides in the Management Unit?</v>
      </c>
      <c r="E241" s="64" t="str">
        <f>+Answers!E240</f>
        <v>CC</v>
      </c>
      <c r="F241" s="73" t="str">
        <f>+'P10'!E29</f>
        <v>LRC</v>
      </c>
      <c r="G241" s="49">
        <f>+'P10'!F29</f>
        <v>0</v>
      </c>
      <c r="H241" s="48" t="str">
        <f>+'P10'!G29</f>
        <v>Not Applicable</v>
      </c>
      <c r="I241" s="49" t="str">
        <f>+'P10'!H29</f>
        <v xml:space="preserve"> </v>
      </c>
      <c r="J241" s="50" t="str">
        <f>+'P10'!I29</f>
        <v>Waiting for your answer</v>
      </c>
    </row>
    <row r="242" spans="1:10">
      <c r="A242" s="62">
        <f>Answers!C240</f>
        <v>174</v>
      </c>
      <c r="B242" s="62">
        <v>10</v>
      </c>
      <c r="C242" s="62" t="str">
        <f>Answers!D241</f>
        <v>10.7</v>
      </c>
      <c r="D242" s="63" t="str">
        <f>Answers!F241</f>
        <v>Do I use pesticides in the Management Unit?</v>
      </c>
      <c r="E242" s="64" t="str">
        <f>+Answers!E241</f>
        <v>CC</v>
      </c>
      <c r="F242" s="73" t="str">
        <f>+'P10'!E30</f>
        <v>LRC</v>
      </c>
      <c r="G242" s="49">
        <f>+'P10'!F30</f>
        <v>0</v>
      </c>
      <c r="H242" s="48" t="str">
        <f>+'P10'!G30</f>
        <v>Not Applicable</v>
      </c>
      <c r="I242" s="49" t="str">
        <f>+'P10'!H30</f>
        <v xml:space="preserve"> </v>
      </c>
      <c r="J242" s="50" t="str">
        <f>+'P10'!I30</f>
        <v>Waiting for your answer</v>
      </c>
    </row>
    <row r="243" spans="1:10">
      <c r="A243" s="62">
        <f>Answers!C241</f>
        <v>174</v>
      </c>
      <c r="B243" s="62">
        <v>10</v>
      </c>
      <c r="C243" s="62" t="str">
        <f>Answers!D238</f>
        <v>10.7</v>
      </c>
      <c r="D243" s="63" t="str">
        <f>Answers!F238</f>
        <v>Do I use pesticides in the Management Unit?</v>
      </c>
      <c r="E243" s="64" t="str">
        <f>+Answers!E238</f>
        <v>CC</v>
      </c>
      <c r="F243" s="73" t="str">
        <f>+'P10'!E31</f>
        <v>LRC</v>
      </c>
      <c r="G243" s="49">
        <f>+'P10'!F31</f>
        <v>0</v>
      </c>
      <c r="H243" s="48" t="str">
        <f>+'P10'!G31</f>
        <v>Not Applicable</v>
      </c>
      <c r="I243" s="49" t="str">
        <f>+'P10'!H31</f>
        <v xml:space="preserve"> </v>
      </c>
      <c r="J243" s="50" t="str">
        <f>+'P10'!I31</f>
        <v>Waiting for your answer</v>
      </c>
    </row>
    <row r="244" spans="1:10">
      <c r="A244" s="62">
        <f>Answers!C242</f>
        <v>175</v>
      </c>
      <c r="B244" s="62">
        <v>10</v>
      </c>
      <c r="C244" s="62" t="str">
        <f>Answers!D242</f>
        <v>10.7</v>
      </c>
      <c r="D244" s="63" t="str">
        <f>Answers!F242</f>
        <v>Do I use or store any pesticides that are prohibited by the FSC?</v>
      </c>
      <c r="E244" s="64" t="str">
        <f>+Answers!E242</f>
        <v>CC</v>
      </c>
      <c r="F244" s="73" t="str">
        <f>+'P10'!E32</f>
        <v>LRC</v>
      </c>
      <c r="G244" s="49">
        <f>+'P10'!F32</f>
        <v>0</v>
      </c>
      <c r="H244" s="48" t="str">
        <f>+'P10'!G32</f>
        <v>Not Applicable</v>
      </c>
      <c r="I244" s="49" t="str">
        <f>+'P10'!H32</f>
        <v xml:space="preserve"> </v>
      </c>
      <c r="J244" s="50" t="str">
        <f>+'P10'!I32</f>
        <v>Waiting for your answer</v>
      </c>
    </row>
    <row r="245" spans="1:10">
      <c r="A245" s="62">
        <f>Answers!C243</f>
        <v>176</v>
      </c>
      <c r="B245" s="62">
        <v>10</v>
      </c>
      <c r="C245" s="62" t="str">
        <f>Answers!D243</f>
        <v>10.7</v>
      </c>
      <c r="D245" s="63" t="str">
        <f>Answers!F243</f>
        <v>Do I keep records of all pesticides I use?</v>
      </c>
      <c r="E245" s="64" t="str">
        <f>+Answers!E243</f>
        <v>CC</v>
      </c>
      <c r="F245" s="73" t="str">
        <f>+'P10'!E33</f>
        <v>LRC</v>
      </c>
      <c r="G245" s="49">
        <f>+'P10'!F33</f>
        <v>0</v>
      </c>
      <c r="H245" s="48" t="str">
        <f>+'P10'!G33</f>
        <v>Not Applicable</v>
      </c>
      <c r="I245" s="49" t="str">
        <f>+'P10'!H33</f>
        <v xml:space="preserve"> </v>
      </c>
      <c r="J245" s="50" t="str">
        <f>+'P10'!I33</f>
        <v>Waiting for your answer</v>
      </c>
    </row>
    <row r="246" spans="1:10" ht="60">
      <c r="A246" s="62">
        <f>Answers!C244</f>
        <v>177</v>
      </c>
      <c r="B246" s="62">
        <v>10</v>
      </c>
      <c r="C246" s="62" t="str">
        <f>Answers!D244</f>
        <v>10.7</v>
      </c>
      <c r="D246" s="63" t="str">
        <f>Answers!F244</f>
        <v>Do I handle, store, transport and use pesticides safely according to the requirements of the ILO Guide and current legislation, and prevent potential negative environmental impacts?</v>
      </c>
      <c r="E246" s="64" t="str">
        <f>+Answers!E244</f>
        <v>CC</v>
      </c>
      <c r="F246" s="73" t="str">
        <f>+'P10'!E34</f>
        <v>LRC</v>
      </c>
      <c r="G246" s="49">
        <f>+'P10'!F34</f>
        <v>0</v>
      </c>
      <c r="H246" s="48" t="str">
        <f>+'P10'!G34</f>
        <v>Not Applicable</v>
      </c>
      <c r="I246" s="49" t="str">
        <f>+'P10'!H34</f>
        <v xml:space="preserve"> </v>
      </c>
      <c r="J246" s="50" t="str">
        <f>+'P10'!I34</f>
        <v>Waiting for your answer</v>
      </c>
    </row>
    <row r="247" spans="1:10" ht="60">
      <c r="A247" s="62">
        <f>Answers!C245</f>
        <v>177</v>
      </c>
      <c r="B247" s="62">
        <v>10</v>
      </c>
      <c r="C247" s="80" t="str">
        <f>Answers!D245</f>
        <v>10.7</v>
      </c>
      <c r="D247" s="63" t="str">
        <f>Answers!F245</f>
        <v>Do I handle, store, transport and use pesticides safely according to the requirements of the ILO Guide and current legislation, and prevent potential negative environmental impacts?</v>
      </c>
      <c r="E247" s="80" t="str">
        <f>+Answers!E245</f>
        <v>CC</v>
      </c>
      <c r="F247" s="73" t="str">
        <f>+'P10'!E35</f>
        <v>LRC</v>
      </c>
      <c r="G247" s="49">
        <f>+'P10'!F35</f>
        <v>0</v>
      </c>
      <c r="H247" s="48" t="str">
        <f>+'P10'!G35</f>
        <v>Not Applicable</v>
      </c>
      <c r="I247" s="49" t="str">
        <f>+'P10'!H35</f>
        <v xml:space="preserve"> </v>
      </c>
      <c r="J247" s="50" t="str">
        <f>+'P10'!I35</f>
        <v>Waiting for your answer</v>
      </c>
    </row>
    <row r="248" spans="1:10" ht="60">
      <c r="A248" s="62">
        <f>Answers!C246</f>
        <v>177</v>
      </c>
      <c r="B248" s="62">
        <v>10</v>
      </c>
      <c r="C248" s="62" t="str">
        <f>Answers!D246</f>
        <v>10.7</v>
      </c>
      <c r="D248" s="63" t="str">
        <f>Answers!F246</f>
        <v>Do I handle, store, transport and use pesticides safely according to the requirements of the ILO Guide and current legislation, and prevent potential negative environmental impacts?</v>
      </c>
      <c r="E248" s="64" t="str">
        <f>+Answers!E246</f>
        <v>CC</v>
      </c>
      <c r="F248" s="73" t="str">
        <f>+'P10'!E36</f>
        <v>LRC</v>
      </c>
      <c r="G248" s="49">
        <f>+'P10'!F36</f>
        <v>0</v>
      </c>
      <c r="H248" s="48" t="str">
        <f>+'P10'!G36</f>
        <v>Not Applicable</v>
      </c>
      <c r="I248" s="49" t="str">
        <f>+'P10'!H36</f>
        <v xml:space="preserve"> </v>
      </c>
      <c r="J248" s="50" t="str">
        <f>+'P10'!I36</f>
        <v>Waiting for your answer</v>
      </c>
    </row>
    <row r="249" spans="1:10" ht="30">
      <c r="A249" s="62">
        <f>Answers!C247</f>
        <v>178</v>
      </c>
      <c r="B249" s="62">
        <v>10</v>
      </c>
      <c r="C249" s="62" t="str">
        <f>Answers!D247</f>
        <v>10.7</v>
      </c>
      <c r="D249" s="63" t="str">
        <f>Answers!F247</f>
        <v>Do I prevent, mitigate or remediate any negative impacts caused by the use of pesticides?</v>
      </c>
      <c r="E249" s="64" t="str">
        <f>+Answers!E247</f>
        <v>CC</v>
      </c>
      <c r="F249" s="73" t="str">
        <f>+'P10'!E37</f>
        <v>LRC</v>
      </c>
      <c r="G249" s="49">
        <f>+'P10'!F37</f>
        <v>0</v>
      </c>
      <c r="H249" s="48" t="str">
        <f>+'P10'!G37</f>
        <v>Not Applicable</v>
      </c>
      <c r="I249" s="49" t="str">
        <f>+'P10'!H37</f>
        <v xml:space="preserve"> </v>
      </c>
      <c r="J249" s="50" t="str">
        <f>+'P10'!I37</f>
        <v>Waiting for your answer</v>
      </c>
    </row>
    <row r="250" spans="1:10">
      <c r="A250" s="62">
        <f>Answers!C248</f>
        <v>179</v>
      </c>
      <c r="B250" s="62">
        <v>10</v>
      </c>
      <c r="C250" s="62" t="str">
        <f>Answers!D248</f>
        <v>10.8</v>
      </c>
      <c r="D250" s="63" t="str">
        <f>Answers!F248</f>
        <v>Do I use any biological control agent?</v>
      </c>
      <c r="E250" s="64" t="str">
        <f>+Answers!E248</f>
        <v>CC</v>
      </c>
      <c r="F250" s="73" t="str">
        <f>+'P10'!E38</f>
        <v>LRC</v>
      </c>
      <c r="G250" s="49">
        <f>+'P10'!F38</f>
        <v>0</v>
      </c>
      <c r="H250" s="48" t="str">
        <f>+'P10'!G38</f>
        <v>Not Applicable</v>
      </c>
      <c r="I250" s="49" t="str">
        <f>+'P10'!H38</f>
        <v xml:space="preserve"> </v>
      </c>
      <c r="J250" s="50" t="str">
        <f>+'P10'!I38</f>
        <v>Waiting for your answer</v>
      </c>
    </row>
    <row r="251" spans="1:10">
      <c r="A251" s="62">
        <f>Answers!C249</f>
        <v>179</v>
      </c>
      <c r="B251" s="62">
        <v>10</v>
      </c>
      <c r="C251" s="62" t="str">
        <f>Answers!D249</f>
        <v>10.8</v>
      </c>
      <c r="D251" s="63" t="str">
        <f>Answers!F249</f>
        <v>Do I use any biological control agents?</v>
      </c>
      <c r="E251" s="64" t="str">
        <f>+Answers!E249</f>
        <v>CC</v>
      </c>
      <c r="F251" s="73" t="str">
        <f>+'P10'!E39</f>
        <v>LRC</v>
      </c>
      <c r="G251" s="49">
        <f>+'P10'!F39</f>
        <v>0</v>
      </c>
      <c r="H251" s="48" t="str">
        <f>+'P10'!G39</f>
        <v>Not Applicable</v>
      </c>
      <c r="I251" s="49" t="str">
        <f>+'P10'!H39</f>
        <v xml:space="preserve"> </v>
      </c>
      <c r="J251" s="50" t="str">
        <f>+'P10'!I39</f>
        <v>Waiting for your answer</v>
      </c>
    </row>
    <row r="252" spans="1:10">
      <c r="A252" s="62">
        <f>Answers!C250</f>
        <v>180</v>
      </c>
      <c r="B252" s="62">
        <v>10</v>
      </c>
      <c r="C252" s="62" t="str">
        <f>Answers!D250</f>
        <v>10.8</v>
      </c>
      <c r="D252" s="63" t="str">
        <f>Answers!F250</f>
        <v>Do I minimize and control the use of biological control agents?</v>
      </c>
      <c r="E252" s="64" t="str">
        <f>+Answers!E250</f>
        <v>CC</v>
      </c>
      <c r="F252" s="50">
        <f>+'P10'!E40</f>
        <v>0</v>
      </c>
      <c r="G252" s="49">
        <f>+'P10'!F40</f>
        <v>0</v>
      </c>
      <c r="H252" s="48" t="str">
        <f>+'P10'!G40</f>
        <v>Not Applicable</v>
      </c>
      <c r="I252" s="49" t="str">
        <f>+'P10'!H40</f>
        <v xml:space="preserve"> </v>
      </c>
      <c r="J252" s="50" t="str">
        <f>+'P10'!I40</f>
        <v>Waiting for your answer</v>
      </c>
    </row>
    <row r="253" spans="1:10" ht="30">
      <c r="A253" s="62">
        <f>Answers!C251</f>
        <v>181</v>
      </c>
      <c r="B253" s="62">
        <v>10</v>
      </c>
      <c r="C253" s="62" t="str">
        <f>Answers!D251</f>
        <v>10.8</v>
      </c>
      <c r="D253" s="63" t="str">
        <f>Answers!F251</f>
        <v xml:space="preserve">When using biological agents, do I implement safe use measures that prevent damage to environmental values? </v>
      </c>
      <c r="E253" s="64" t="str">
        <f>+Answers!E251</f>
        <v>CC</v>
      </c>
      <c r="F253" s="50">
        <f>+'P10'!E41</f>
        <v>0</v>
      </c>
      <c r="G253" s="49">
        <f>+'P10'!F41</f>
        <v>0</v>
      </c>
      <c r="H253" s="48" t="str">
        <f>+'P10'!G41</f>
        <v>Not Applicable</v>
      </c>
      <c r="I253" s="49" t="str">
        <f>+'P10'!H41</f>
        <v xml:space="preserve"> </v>
      </c>
      <c r="J253" s="50" t="str">
        <f>+'P10'!I41</f>
        <v>Waiting for your answer</v>
      </c>
    </row>
    <row r="254" spans="1:10">
      <c r="A254" s="62">
        <f>Answers!C252</f>
        <v>182</v>
      </c>
      <c r="B254" s="62">
        <v>10</v>
      </c>
      <c r="C254" s="62" t="str">
        <f>Answers!D252</f>
        <v>10.8</v>
      </c>
      <c r="D254" s="63" t="str">
        <f>Answers!F252</f>
        <v>Do I keep records of the use of biological control agents?</v>
      </c>
      <c r="E254" s="64" t="str">
        <f>+Answers!E252</f>
        <v>CC</v>
      </c>
      <c r="F254" s="50">
        <f>+'P10'!E42</f>
        <v>0</v>
      </c>
      <c r="G254" s="49">
        <f>+'P10'!F42</f>
        <v>0</v>
      </c>
      <c r="H254" s="48" t="str">
        <f>+'P10'!G42</f>
        <v>Not Applicable</v>
      </c>
      <c r="I254" s="49" t="str">
        <f>+'P10'!H42</f>
        <v xml:space="preserve"> </v>
      </c>
      <c r="J254" s="50" t="str">
        <f>+'P10'!I42</f>
        <v>Waiting for your answer</v>
      </c>
    </row>
    <row r="255" spans="1:10" ht="45">
      <c r="A255" s="62">
        <f>Answers!C253</f>
        <v>183</v>
      </c>
      <c r="B255" s="62">
        <v>10</v>
      </c>
      <c r="C255" s="62" t="str">
        <f>Answers!D253</f>
        <v>10.9</v>
      </c>
      <c r="D255" s="63" t="str">
        <f>Answers!F253</f>
        <v>Do I identify the possible negative impacts caused by natural disasters in the Management Unit and the activities that can mitigate the impacts?</v>
      </c>
      <c r="E255" s="64" t="str">
        <f>+Answers!E253</f>
        <v>CIC</v>
      </c>
      <c r="F255" s="50">
        <f>+'P10'!E43</f>
        <v>0</v>
      </c>
      <c r="G255" s="49">
        <f>+'P10'!F43</f>
        <v>0</v>
      </c>
      <c r="H255" s="48" t="str">
        <f>+'P10'!G43</f>
        <v>Not Applicable</v>
      </c>
      <c r="I255" s="49" t="str">
        <f>+'P10'!H43</f>
        <v xml:space="preserve"> </v>
      </c>
      <c r="J255" s="50" t="str">
        <f>+'P10'!I43</f>
        <v>Waiting for your answer</v>
      </c>
    </row>
    <row r="256" spans="1:10" ht="45">
      <c r="A256" s="62">
        <f>Answers!C254</f>
        <v>183</v>
      </c>
      <c r="B256" s="62">
        <v>10</v>
      </c>
      <c r="C256" s="62" t="str">
        <f>Answers!D254</f>
        <v>10.9</v>
      </c>
      <c r="D256" s="63" t="str">
        <f>Answers!F254</f>
        <v>Do I identify the possible negative impacts caused by natural disasters in the Management Unit and the activities that can mitigate the impacts?</v>
      </c>
      <c r="E256" s="64" t="str">
        <f>+Answers!E254</f>
        <v>CIC</v>
      </c>
      <c r="F256" s="73" t="str">
        <f>+'P10'!E44</f>
        <v>LRC</v>
      </c>
      <c r="G256" s="49">
        <f>+'P10'!F44</f>
        <v>0</v>
      </c>
      <c r="H256" s="48" t="str">
        <f>+'P10'!G44</f>
        <v>Not Applicable</v>
      </c>
      <c r="I256" s="49" t="str">
        <f>+'P10'!H44</f>
        <v xml:space="preserve"> </v>
      </c>
      <c r="J256" s="50" t="str">
        <f>+'P10'!I44</f>
        <v>Waiting for your answer</v>
      </c>
    </row>
    <row r="257" spans="1:10" ht="45">
      <c r="A257" s="62">
        <f>Answers!C255</f>
        <v>184</v>
      </c>
      <c r="B257" s="62">
        <v>10</v>
      </c>
      <c r="C257" s="62" t="str">
        <f>Answers!D255</f>
        <v>10.9</v>
      </c>
      <c r="D257" s="63" t="str">
        <f>Answers!F255</f>
        <v>Do I identify if my management activities can increase or mitigate the severity of natural disasters on my Management Unit?</v>
      </c>
      <c r="E257" s="64" t="str">
        <f>+Answers!E255</f>
        <v>CIC</v>
      </c>
      <c r="F257" s="73" t="str">
        <f>+'P10'!E45</f>
        <v>LRC</v>
      </c>
      <c r="G257" s="49">
        <f>+'P10'!F45</f>
        <v>0</v>
      </c>
      <c r="H257" s="48" t="str">
        <f>+'P10'!G45</f>
        <v>Not Applicable</v>
      </c>
      <c r="I257" s="49" t="str">
        <f>+'P10'!H45</f>
        <v xml:space="preserve"> </v>
      </c>
      <c r="J257" s="50" t="str">
        <f>+'P10'!I45</f>
        <v>Waiting for your answer</v>
      </c>
    </row>
    <row r="258" spans="1:10" ht="45">
      <c r="A258" s="62">
        <f>Answers!C256</f>
        <v>185</v>
      </c>
      <c r="B258" s="62">
        <v>10</v>
      </c>
      <c r="C258" s="62" t="str">
        <f>Answers!D256</f>
        <v>10.9</v>
      </c>
      <c r="D258" s="63" t="str">
        <f>Answers!F256</f>
        <v>Do I carry out activities in a way that reduces the risks of natural disasters, including fires, in my Management Unit and in the immediate vicinity?</v>
      </c>
      <c r="E258" s="64" t="str">
        <f>+Answers!E256</f>
        <v>CIC</v>
      </c>
      <c r="F258" s="73" t="str">
        <f>+'P10'!E46</f>
        <v>LRC</v>
      </c>
      <c r="G258" s="49">
        <f>+'P10'!F46</f>
        <v>0</v>
      </c>
      <c r="H258" s="48" t="str">
        <f>+'P10'!G46</f>
        <v>Not Applicable</v>
      </c>
      <c r="I258" s="49" t="str">
        <f>+'P10'!H46</f>
        <v xml:space="preserve"> </v>
      </c>
      <c r="J258" s="50" t="str">
        <f>+'P10'!I46</f>
        <v>Waiting for your answer</v>
      </c>
    </row>
    <row r="259" spans="1:10" ht="30">
      <c r="A259" s="62">
        <f>Answers!C257</f>
        <v>186</v>
      </c>
      <c r="B259" s="62">
        <v>10</v>
      </c>
      <c r="C259" s="62" t="str">
        <f>Answers!D257</f>
        <v>10.10</v>
      </c>
      <c r="D259" s="63" t="str">
        <f>Answers!F257</f>
        <v>Do I protect environmental values if I build, maintain and use infrastructure and roads?</v>
      </c>
      <c r="E259" s="64" t="str">
        <f>+Answers!E257</f>
        <v>CC</v>
      </c>
      <c r="F259" s="73" t="str">
        <f>+'P10'!E47</f>
        <v>LRC</v>
      </c>
      <c r="G259" s="49">
        <f>+'P10'!F47</f>
        <v>0</v>
      </c>
      <c r="H259" s="48" t="str">
        <f>+'P10'!G47</f>
        <v>Not Applicable</v>
      </c>
      <c r="I259" s="49" t="str">
        <f>+'P10'!H47</f>
        <v xml:space="preserve"> </v>
      </c>
      <c r="J259" s="50" t="str">
        <f>+'P10'!I47</f>
        <v>Waiting for your answer</v>
      </c>
    </row>
    <row r="260" spans="1:10" ht="45">
      <c r="A260" s="62">
        <f>Answers!C258</f>
        <v>187</v>
      </c>
      <c r="B260" s="62">
        <v>10</v>
      </c>
      <c r="C260" s="62" t="str">
        <f>Answers!D258</f>
        <v>10.11</v>
      </c>
      <c r="D260" s="63" t="str">
        <f>Answers!F258</f>
        <v>Do I protect environmental values, High Conservation Values and remaining standing trees when I cut trees or harvest non-timber forest products?</v>
      </c>
      <c r="E260" s="64" t="str">
        <f>+Answers!E258</f>
        <v>CC</v>
      </c>
      <c r="F260" s="73" t="str">
        <f>+'P10'!E48</f>
        <v>LRC</v>
      </c>
      <c r="G260" s="49">
        <f>+'P10'!F48</f>
        <v>0</v>
      </c>
      <c r="H260" s="48" t="str">
        <f>+'P10'!G48</f>
        <v>Not Applicable</v>
      </c>
      <c r="I260" s="49" t="str">
        <f>+'P10'!H48</f>
        <v xml:space="preserve"> </v>
      </c>
      <c r="J260" s="50" t="str">
        <f>+'P10'!I48</f>
        <v>Waiting for your answer</v>
      </c>
    </row>
    <row r="261" spans="1:10" ht="45">
      <c r="A261" s="62">
        <f>Answers!C259</f>
        <v>187</v>
      </c>
      <c r="B261" s="62">
        <v>10</v>
      </c>
      <c r="C261" s="62" t="str">
        <f>Answers!D259</f>
        <v>10.11</v>
      </c>
      <c r="D261" s="63" t="str">
        <f>Answers!F259</f>
        <v>Do I protect environmental values, High Conservation Values and remaining standing trees when harvesting trees or non-timber forest products?</v>
      </c>
      <c r="E261" s="64" t="str">
        <f>+Answers!E259</f>
        <v>CC</v>
      </c>
      <c r="F261" s="73" t="str">
        <f>+'P10'!E49</f>
        <v>LRC</v>
      </c>
      <c r="G261" s="49">
        <f>+'P10'!F49</f>
        <v>0</v>
      </c>
      <c r="H261" s="48" t="str">
        <f>+'P10'!G49</f>
        <v>Not Applicable</v>
      </c>
      <c r="I261" s="49" t="str">
        <f>+'P10'!H49</f>
        <v xml:space="preserve"> </v>
      </c>
      <c r="J261" s="50" t="str">
        <f>+'P10'!I49</f>
        <v>Waiting for your answer</v>
      </c>
    </row>
    <row r="262" spans="1:10" ht="30">
      <c r="A262" s="62">
        <f>Answers!C260</f>
        <v>188</v>
      </c>
      <c r="B262" s="62">
        <v>10</v>
      </c>
      <c r="C262" s="62" t="str">
        <f>Answers!D260</f>
        <v>10.11</v>
      </c>
      <c r="D262" s="63" t="str">
        <f>Answers!F260</f>
        <v>Do I immediately repair and/or mitigate any damage I cause to environmental values?</v>
      </c>
      <c r="E262" s="64" t="str">
        <f>+Answers!E260</f>
        <v>CC</v>
      </c>
      <c r="F262" s="50">
        <f>+'P10'!E50</f>
        <v>0</v>
      </c>
      <c r="G262" s="49">
        <f>+'P10'!F50</f>
        <v>0</v>
      </c>
      <c r="H262" s="48" t="str">
        <f>+'P10'!G50</f>
        <v>Not Applicable</v>
      </c>
      <c r="I262" s="49" t="str">
        <f>+'P10'!H50</f>
        <v xml:space="preserve"> </v>
      </c>
      <c r="J262" s="50" t="str">
        <f>+'P10'!I50</f>
        <v>Waiting for your answer</v>
      </c>
    </row>
    <row r="263" spans="1:10" ht="30">
      <c r="A263" s="62">
        <f>Answers!C261</f>
        <v>188</v>
      </c>
      <c r="B263" s="62">
        <v>10</v>
      </c>
      <c r="C263" s="62" t="str">
        <f>Answers!D261</f>
        <v>10.11</v>
      </c>
      <c r="D263" s="63" t="str">
        <f>Answers!F261</f>
        <v>Do I immediately repair and/or mitigate any damage I caused to environmental values?</v>
      </c>
      <c r="E263" s="64" t="str">
        <f>+Answers!E261</f>
        <v>CC</v>
      </c>
      <c r="F263" s="50">
        <f>+'P10'!E51</f>
        <v>0</v>
      </c>
      <c r="G263" s="49">
        <f>+'P10'!F51</f>
        <v>0</v>
      </c>
      <c r="H263" s="48" t="str">
        <f>+'P10'!G51</f>
        <v>Not Applicable</v>
      </c>
      <c r="I263" s="49" t="str">
        <f>+'P10'!H51</f>
        <v xml:space="preserve"> </v>
      </c>
      <c r="J263" s="50" t="str">
        <f>+'P10'!I51</f>
        <v>Waiting for your answer</v>
      </c>
    </row>
    <row r="264" spans="1:10" ht="30">
      <c r="A264" s="62">
        <f>Answers!C262</f>
        <v>189</v>
      </c>
      <c r="B264" s="62">
        <v>10</v>
      </c>
      <c r="C264" s="62" t="str">
        <f>Answers!D262</f>
        <v>10.11</v>
      </c>
      <c r="D264" s="63" t="str">
        <f>Answers!F262</f>
        <v>Do I leave dead and decaying material in the forest after harvesting to conserve environmental values?</v>
      </c>
      <c r="E264" s="64" t="str">
        <f>+Answers!E262</f>
        <v>CC</v>
      </c>
      <c r="F264" s="50">
        <f>+'P10'!E52</f>
        <v>0</v>
      </c>
      <c r="G264" s="49">
        <f>+'P10'!F52</f>
        <v>0</v>
      </c>
      <c r="H264" s="48" t="str">
        <f>+'P10'!G52</f>
        <v>Not Applicable</v>
      </c>
      <c r="I264" s="49" t="str">
        <f>+'P10'!H52</f>
        <v xml:space="preserve"> </v>
      </c>
      <c r="J264" s="50" t="str">
        <f>+'P10'!I52</f>
        <v>Waiting for your answer</v>
      </c>
    </row>
    <row r="265" spans="1:10" ht="30">
      <c r="A265" s="62">
        <f>Answers!C263</f>
        <v>190</v>
      </c>
      <c r="B265" s="62">
        <v>10</v>
      </c>
      <c r="C265" s="62" t="str">
        <f>Answers!D263</f>
        <v>10.12</v>
      </c>
      <c r="D265" s="63" t="str">
        <f>Answers!F263</f>
        <v>Do I clean, collect, transport and dispose of non-forest waste properly?</v>
      </c>
      <c r="E265" s="64" t="str">
        <f>+Answers!E263</f>
        <v>CIC</v>
      </c>
      <c r="F265" s="50">
        <f>+'P10'!E53</f>
        <v>0</v>
      </c>
      <c r="G265" s="49">
        <f>+'P10'!F53</f>
        <v>0</v>
      </c>
      <c r="H265" s="48" t="str">
        <f>+'P10'!G53</f>
        <v>Not Applicable</v>
      </c>
      <c r="I265" s="49" t="str">
        <f>+'P10'!H53</f>
        <v xml:space="preserve"> </v>
      </c>
      <c r="J265" s="50" t="str">
        <f>+'P10'!I53</f>
        <v>Waiting for your answer</v>
      </c>
    </row>
    <row r="266" spans="1:10" ht="30">
      <c r="A266" s="62">
        <f>Answers!C264</f>
        <v>190</v>
      </c>
      <c r="B266" s="62">
        <v>10</v>
      </c>
      <c r="C266" s="62" t="str">
        <f>Answers!D264</f>
        <v>10.12</v>
      </c>
      <c r="D266" s="63" t="str">
        <f>Answers!F264</f>
        <v>Do I clean, collect, transport and dispose of non-forest waste properly?</v>
      </c>
      <c r="E266" s="64" t="str">
        <f>+Answers!E264</f>
        <v>CIC</v>
      </c>
      <c r="F266" s="50">
        <f>+'P10'!E54</f>
        <v>0</v>
      </c>
      <c r="G266" s="49">
        <f>+'P10'!F54</f>
        <v>0</v>
      </c>
      <c r="H266" s="48" t="str">
        <f>+'P10'!G54</f>
        <v>Not Applicable</v>
      </c>
      <c r="I266" s="49" t="str">
        <f>+'P10'!H54</f>
        <v xml:space="preserve"> </v>
      </c>
      <c r="J266" s="50" t="str">
        <f>+'P10'!I54</f>
        <v>Waiting for your answer</v>
      </c>
    </row>
    <row r="267" spans="1:10" ht="30">
      <c r="A267" s="62">
        <f>Answers!C265</f>
        <v>190</v>
      </c>
      <c r="B267" s="62">
        <v>10</v>
      </c>
      <c r="C267" s="80" t="str">
        <f>Answers!D265</f>
        <v>10.12</v>
      </c>
      <c r="D267" s="142" t="str">
        <f>Answers!F265</f>
        <v>Do I clean, collect, transport and dispose of non-forest waste properly?</v>
      </c>
      <c r="E267" s="64" t="str">
        <f>+Answers!E265</f>
        <v>CIC</v>
      </c>
      <c r="F267" s="73">
        <f>+'P10'!E55</f>
        <v>0</v>
      </c>
      <c r="G267" s="49">
        <f>+'P10'!F55</f>
        <v>0</v>
      </c>
      <c r="H267" s="48" t="str">
        <f>+'P10'!G55</f>
        <v>Not Applicable</v>
      </c>
      <c r="I267" s="49" t="str">
        <f>+'P10'!H55</f>
        <v xml:space="preserve"> </v>
      </c>
      <c r="J267" s="50" t="str">
        <f>+'P10'!I55</f>
        <v>Waiting for your answer</v>
      </c>
    </row>
  </sheetData>
  <sheetProtection algorithmName="SHA-512" hashValue="rPK7AVteqQ58/EpvssVDCwTB7LQFEjwOiBSURx2vE+sHOtTqbTSkS+KvMJUH1hVoux9sxsF1OtHg/VWNZhi9SA==" saltValue="mCDxBvkRKRxOX4rzZv9mJQ==" spinCount="100000" sheet="1" formatColumns="0" formatRows="0" autoFilter="0" pivotTables="0"/>
  <mergeCells count="4">
    <mergeCell ref="A1:J1"/>
    <mergeCell ref="A2:J2"/>
    <mergeCell ref="A3:J3"/>
    <mergeCell ref="A5:J10"/>
  </mergeCells>
  <conditionalFormatting sqref="A13:D267">
    <cfRule type="expression" dxfId="28" priority="3">
      <formula>$E13="CIC"</formula>
    </cfRule>
  </conditionalFormatting>
  <conditionalFormatting sqref="A13:F13 F14:F65 A14:D266 F75">
    <cfRule type="expression" dxfId="27" priority="2">
      <formula>$E13="CC"</formula>
    </cfRule>
  </conditionalFormatting>
  <conditionalFormatting sqref="B267">
    <cfRule type="expression" dxfId="26" priority="1">
      <formula>$E267="CC"</formula>
    </cfRule>
  </conditionalFormatting>
  <conditionalFormatting sqref="E13:F65 E66:E74 E75:F75 E76:E267">
    <cfRule type="containsText" dxfId="25" priority="5" operator="containsText" text="CC">
      <formula>NOT(ISERROR(SEARCH("CC",E13)))</formula>
    </cfRule>
  </conditionalFormatting>
  <conditionalFormatting sqref="E13:F65 E75:F75 E66:E74 E76:E267">
    <cfRule type="containsText" dxfId="24" priority="4" operator="containsText" text="CIC">
      <formula>NOT(ISERROR(SEARCH("CIC",E13)))</formula>
    </cfRule>
  </conditionalFormatting>
  <conditionalFormatting sqref="H13:H267">
    <cfRule type="beginsWith" dxfId="23" priority="6" operator="beginsWith" text="Conformity">
      <formula>LEFT(H13,LEN("Conformity"))="Conformity"</formula>
    </cfRule>
    <cfRule type="beginsWith" dxfId="22" priority="7" operator="beginsWith" text="Non-Conformity">
      <formula>LEFT(H13,LEN("Non-Conformity"))="Non-Conformity"</formula>
    </cfRule>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7DC4B-4D3C-4A40-832C-0751A8F7901A}">
  <sheetPr>
    <tabColor rgb="FFD0D1DB"/>
  </sheetPr>
  <dimension ref="A1:L55"/>
  <sheetViews>
    <sheetView workbookViewId="0">
      <pane ySplit="1" topLeftCell="A2" activePane="bottomLeft" state="frozen"/>
      <selection pane="bottomLeft" activeCell="D7" sqref="D7"/>
    </sheetView>
  </sheetViews>
  <sheetFormatPr defaultColWidth="11.5703125" defaultRowHeight="20.100000000000001" customHeight="1"/>
  <cols>
    <col min="1" max="1" width="26.85546875" style="1" customWidth="1"/>
    <col min="2" max="2" width="11.5703125" style="1"/>
    <col min="3" max="3" width="10.42578125" style="1" customWidth="1"/>
    <col min="4" max="4" width="39.140625" style="1" customWidth="1"/>
    <col min="5" max="5" width="11.5703125" style="1"/>
    <col min="6" max="6" width="10.5703125" style="1" bestFit="1" customWidth="1"/>
    <col min="7" max="7" width="38.140625" style="1" customWidth="1"/>
    <col min="8" max="8" width="22" style="1" customWidth="1"/>
    <col min="9" max="9" width="14.140625" style="1" customWidth="1"/>
    <col min="10" max="10" width="15" style="1" customWidth="1"/>
    <col min="11" max="11" width="27.42578125" style="1" customWidth="1"/>
    <col min="12" max="12" width="67.42578125" style="1" customWidth="1"/>
    <col min="13" max="16384" width="11.5703125" style="1"/>
  </cols>
  <sheetData>
    <row r="1" spans="1:12" ht="20.100000000000001" customHeight="1">
      <c r="A1" s="116" t="s">
        <v>582</v>
      </c>
      <c r="B1" s="116" t="s">
        <v>601</v>
      </c>
      <c r="C1" s="116" t="s">
        <v>15</v>
      </c>
      <c r="D1" s="117" t="s">
        <v>583</v>
      </c>
      <c r="E1" s="116" t="s">
        <v>16</v>
      </c>
      <c r="F1" s="116" t="s">
        <v>602</v>
      </c>
      <c r="G1" s="116" t="s">
        <v>585</v>
      </c>
      <c r="H1" s="116" t="s">
        <v>603</v>
      </c>
      <c r="I1" s="116" t="s">
        <v>586</v>
      </c>
      <c r="J1" s="116" t="s">
        <v>604</v>
      </c>
      <c r="K1" s="116" t="s">
        <v>605</v>
      </c>
      <c r="L1" s="116" t="s">
        <v>606</v>
      </c>
    </row>
    <row r="2" spans="1:12" ht="20.100000000000001" customHeight="1">
      <c r="A2" s="112"/>
      <c r="B2" s="112"/>
      <c r="C2" s="112"/>
      <c r="D2" s="113"/>
      <c r="E2" s="64"/>
      <c r="F2" s="75"/>
      <c r="G2" s="56"/>
      <c r="H2" s="114"/>
      <c r="I2" s="115"/>
      <c r="J2" s="56"/>
      <c r="K2" s="114"/>
      <c r="L2" s="115"/>
    </row>
    <row r="3" spans="1:12" ht="20.100000000000001" customHeight="1">
      <c r="A3" s="74"/>
      <c r="B3" s="74"/>
      <c r="C3" s="74"/>
      <c r="D3" s="63"/>
      <c r="E3" s="75"/>
      <c r="F3" s="75"/>
      <c r="G3" s="48"/>
      <c r="H3" s="49"/>
      <c r="I3" s="50"/>
      <c r="J3" s="48"/>
      <c r="K3" s="49"/>
      <c r="L3" s="50"/>
    </row>
    <row r="4" spans="1:12" ht="20.100000000000001" customHeight="1">
      <c r="A4" s="74"/>
      <c r="B4" s="74"/>
      <c r="C4" s="74"/>
      <c r="D4" s="63"/>
      <c r="E4" s="75"/>
      <c r="F4" s="75"/>
      <c r="G4" s="48"/>
      <c r="H4" s="49"/>
      <c r="I4" s="50"/>
      <c r="J4" s="48"/>
      <c r="K4" s="49"/>
      <c r="L4" s="50"/>
    </row>
    <row r="5" spans="1:12" ht="20.100000000000001" customHeight="1">
      <c r="A5" s="74"/>
      <c r="B5" s="74"/>
      <c r="C5" s="74"/>
      <c r="D5" s="63"/>
      <c r="E5" s="75"/>
      <c r="F5" s="75"/>
      <c r="G5" s="48"/>
      <c r="H5" s="49"/>
      <c r="I5" s="50"/>
      <c r="J5" s="48"/>
      <c r="K5" s="49"/>
      <c r="L5" s="50"/>
    </row>
    <row r="6" spans="1:12" ht="20.100000000000001" customHeight="1">
      <c r="A6" s="74"/>
      <c r="B6" s="74"/>
      <c r="C6" s="74"/>
      <c r="D6" s="63"/>
      <c r="E6" s="75"/>
      <c r="F6" s="75"/>
      <c r="G6" s="48"/>
      <c r="H6" s="49"/>
      <c r="I6" s="50"/>
      <c r="J6" s="48"/>
      <c r="K6" s="49"/>
      <c r="L6" s="50"/>
    </row>
    <row r="7" spans="1:12" ht="20.100000000000001" customHeight="1">
      <c r="A7" s="74"/>
      <c r="B7" s="74"/>
      <c r="C7" s="74"/>
      <c r="D7" s="63"/>
      <c r="E7" s="75"/>
      <c r="F7" s="75"/>
      <c r="G7" s="48"/>
      <c r="H7" s="49"/>
      <c r="I7" s="50"/>
      <c r="J7" s="48"/>
      <c r="K7" s="49"/>
      <c r="L7" s="50"/>
    </row>
    <row r="8" spans="1:12" ht="20.100000000000001" customHeight="1">
      <c r="A8" s="74"/>
      <c r="B8" s="74"/>
      <c r="C8" s="74"/>
      <c r="D8" s="63"/>
      <c r="E8" s="75"/>
      <c r="F8" s="75"/>
      <c r="G8" s="48"/>
      <c r="H8" s="49"/>
      <c r="I8" s="50"/>
      <c r="J8" s="48"/>
      <c r="K8" s="49"/>
      <c r="L8" s="50"/>
    </row>
    <row r="9" spans="1:12" ht="20.100000000000001" customHeight="1">
      <c r="A9" s="74"/>
      <c r="B9" s="74"/>
      <c r="C9" s="74"/>
      <c r="D9" s="63"/>
      <c r="E9" s="75"/>
      <c r="F9" s="75"/>
      <c r="G9" s="48"/>
      <c r="H9" s="49"/>
      <c r="I9" s="50"/>
      <c r="J9" s="48"/>
      <c r="K9" s="49"/>
      <c r="L9" s="50"/>
    </row>
    <row r="10" spans="1:12" ht="20.100000000000001" customHeight="1">
      <c r="A10" s="74"/>
      <c r="B10" s="74"/>
      <c r="C10" s="74"/>
      <c r="D10" s="63"/>
      <c r="E10" s="75"/>
      <c r="F10" s="75"/>
      <c r="G10" s="48"/>
      <c r="H10" s="49"/>
      <c r="I10" s="50"/>
      <c r="J10" s="48"/>
      <c r="K10" s="49"/>
      <c r="L10" s="50"/>
    </row>
    <row r="11" spans="1:12" ht="20.100000000000001" customHeight="1">
      <c r="A11" s="74"/>
      <c r="B11" s="74"/>
      <c r="C11" s="74"/>
      <c r="D11" s="63"/>
      <c r="E11" s="75"/>
      <c r="F11" s="75"/>
      <c r="G11" s="48"/>
      <c r="H11" s="49"/>
      <c r="I11" s="50"/>
      <c r="J11" s="48"/>
      <c r="K11" s="49"/>
      <c r="L11" s="50"/>
    </row>
    <row r="12" spans="1:12" ht="20.100000000000001" customHeight="1">
      <c r="A12" s="74"/>
      <c r="B12" s="74"/>
      <c r="C12" s="74"/>
      <c r="D12" s="63"/>
      <c r="E12" s="75"/>
      <c r="F12" s="75"/>
      <c r="G12" s="48"/>
      <c r="H12" s="49"/>
      <c r="I12" s="50"/>
      <c r="J12" s="48"/>
      <c r="K12" s="49"/>
      <c r="L12" s="50"/>
    </row>
    <row r="13" spans="1:12" ht="20.100000000000001" customHeight="1">
      <c r="A13" s="74"/>
      <c r="B13" s="74"/>
      <c r="C13" s="74"/>
      <c r="D13" s="63"/>
      <c r="E13" s="75"/>
      <c r="F13" s="75"/>
      <c r="G13" s="48"/>
      <c r="H13" s="49"/>
      <c r="I13" s="50"/>
      <c r="J13" s="48"/>
      <c r="K13" s="49"/>
      <c r="L13" s="50"/>
    </row>
    <row r="14" spans="1:12" ht="20.100000000000001" customHeight="1">
      <c r="A14" s="74"/>
      <c r="B14" s="74"/>
      <c r="C14" s="74"/>
      <c r="D14" s="63"/>
      <c r="E14" s="75"/>
      <c r="F14" s="75"/>
      <c r="G14" s="48"/>
      <c r="H14" s="49"/>
      <c r="I14" s="50"/>
      <c r="J14" s="48"/>
      <c r="K14" s="49"/>
      <c r="L14" s="50"/>
    </row>
    <row r="15" spans="1:12" ht="20.100000000000001" customHeight="1">
      <c r="A15" s="74"/>
      <c r="B15" s="74"/>
      <c r="C15" s="74"/>
      <c r="D15" s="63"/>
      <c r="E15" s="75"/>
      <c r="F15" s="75"/>
      <c r="G15" s="48"/>
      <c r="H15" s="49"/>
      <c r="I15" s="50"/>
      <c r="J15" s="48"/>
      <c r="K15" s="49"/>
      <c r="L15" s="50"/>
    </row>
    <row r="16" spans="1:12" ht="20.100000000000001" customHeight="1">
      <c r="A16" s="74"/>
      <c r="B16" s="74"/>
      <c r="C16" s="74"/>
      <c r="D16" s="63"/>
      <c r="E16" s="75"/>
      <c r="F16" s="75"/>
      <c r="G16" s="48"/>
      <c r="H16" s="49"/>
      <c r="I16" s="50"/>
      <c r="J16" s="48"/>
      <c r="K16" s="49"/>
      <c r="L16" s="50"/>
    </row>
    <row r="17" spans="1:12" ht="20.100000000000001" customHeight="1">
      <c r="A17" s="74"/>
      <c r="B17" s="74"/>
      <c r="C17" s="74"/>
      <c r="D17" s="63"/>
      <c r="E17" s="75"/>
      <c r="F17" s="75"/>
      <c r="G17" s="48"/>
      <c r="H17" s="49"/>
      <c r="I17" s="50"/>
      <c r="J17" s="48"/>
      <c r="K17" s="49"/>
      <c r="L17" s="50"/>
    </row>
    <row r="18" spans="1:12" ht="20.100000000000001" customHeight="1">
      <c r="A18" s="74"/>
      <c r="B18" s="74"/>
      <c r="C18" s="74"/>
      <c r="D18" s="63"/>
      <c r="E18" s="75"/>
      <c r="F18" s="75"/>
      <c r="G18" s="48"/>
      <c r="H18" s="49"/>
      <c r="I18" s="50"/>
      <c r="J18" s="48"/>
      <c r="K18" s="49"/>
      <c r="L18" s="50"/>
    </row>
    <row r="19" spans="1:12" ht="20.100000000000001" customHeight="1">
      <c r="A19" s="74"/>
      <c r="B19" s="74"/>
      <c r="C19" s="74"/>
      <c r="D19" s="63"/>
      <c r="E19" s="75"/>
      <c r="F19" s="75"/>
      <c r="G19" s="48"/>
      <c r="H19" s="49"/>
      <c r="I19" s="50"/>
      <c r="J19" s="48"/>
      <c r="K19" s="49"/>
      <c r="L19" s="50"/>
    </row>
    <row r="20" spans="1:12" ht="20.100000000000001" customHeight="1">
      <c r="A20" s="74"/>
      <c r="B20" s="74"/>
      <c r="C20" s="74"/>
      <c r="D20" s="63"/>
      <c r="E20" s="75"/>
      <c r="F20" s="75"/>
      <c r="G20" s="48"/>
      <c r="H20" s="49"/>
      <c r="I20" s="50"/>
      <c r="J20" s="48"/>
      <c r="K20" s="49"/>
      <c r="L20" s="50"/>
    </row>
    <row r="21" spans="1:12" ht="20.100000000000001" customHeight="1">
      <c r="A21" s="74"/>
      <c r="B21" s="74"/>
      <c r="C21" s="74"/>
      <c r="D21" s="63"/>
      <c r="E21" s="75"/>
      <c r="F21" s="75"/>
      <c r="G21" s="48"/>
      <c r="H21" s="49"/>
      <c r="I21" s="50"/>
      <c r="J21" s="48"/>
      <c r="K21" s="49"/>
      <c r="L21" s="50"/>
    </row>
    <row r="22" spans="1:12" ht="20.100000000000001" customHeight="1">
      <c r="A22" s="74"/>
      <c r="B22" s="74"/>
      <c r="C22" s="74"/>
      <c r="D22" s="63"/>
      <c r="E22" s="75"/>
      <c r="F22" s="75"/>
      <c r="G22" s="48"/>
      <c r="H22" s="49"/>
      <c r="I22" s="50"/>
      <c r="J22" s="48"/>
      <c r="K22" s="49"/>
      <c r="L22" s="50"/>
    </row>
    <row r="23" spans="1:12" ht="20.100000000000001" customHeight="1">
      <c r="A23" s="74"/>
      <c r="B23" s="74"/>
      <c r="C23" s="74"/>
      <c r="D23" s="63"/>
      <c r="E23" s="75"/>
      <c r="F23" s="75"/>
      <c r="G23" s="48"/>
      <c r="H23" s="49"/>
      <c r="I23" s="50"/>
      <c r="J23" s="48"/>
      <c r="K23" s="49"/>
      <c r="L23" s="50"/>
    </row>
    <row r="24" spans="1:12" ht="20.100000000000001" customHeight="1">
      <c r="A24" s="74"/>
      <c r="B24" s="74"/>
      <c r="C24" s="74"/>
      <c r="D24" s="63"/>
      <c r="E24" s="75"/>
      <c r="F24" s="75"/>
      <c r="G24" s="48"/>
      <c r="H24" s="49"/>
      <c r="I24" s="50"/>
      <c r="J24" s="48"/>
      <c r="K24" s="49"/>
      <c r="L24" s="50"/>
    </row>
    <row r="25" spans="1:12" ht="20.100000000000001" customHeight="1">
      <c r="A25" s="74"/>
      <c r="B25" s="74"/>
      <c r="C25" s="74"/>
      <c r="D25" s="63"/>
      <c r="E25" s="75"/>
      <c r="F25" s="75"/>
      <c r="G25" s="48"/>
      <c r="H25" s="49"/>
      <c r="I25" s="50"/>
      <c r="J25" s="48"/>
      <c r="K25" s="49"/>
      <c r="L25" s="50"/>
    </row>
    <row r="26" spans="1:12" ht="20.100000000000001" customHeight="1">
      <c r="A26" s="74"/>
      <c r="B26" s="74"/>
      <c r="C26" s="74"/>
      <c r="D26" s="63"/>
      <c r="E26" s="75"/>
      <c r="F26" s="75"/>
      <c r="G26" s="48"/>
      <c r="H26" s="49"/>
      <c r="I26" s="50"/>
      <c r="J26" s="48"/>
      <c r="K26" s="49"/>
      <c r="L26" s="50"/>
    </row>
    <row r="27" spans="1:12" ht="20.100000000000001" customHeight="1">
      <c r="A27" s="74"/>
      <c r="B27" s="74"/>
      <c r="C27" s="74"/>
      <c r="D27" s="63"/>
      <c r="E27" s="75"/>
      <c r="F27" s="75"/>
      <c r="G27" s="48"/>
      <c r="H27" s="49"/>
      <c r="I27" s="50"/>
      <c r="J27" s="48"/>
      <c r="K27" s="49"/>
      <c r="L27" s="50"/>
    </row>
    <row r="28" spans="1:12" ht="20.100000000000001" customHeight="1">
      <c r="A28" s="74"/>
      <c r="B28" s="74"/>
      <c r="C28" s="74"/>
      <c r="D28" s="63"/>
      <c r="E28" s="75"/>
      <c r="F28" s="75"/>
      <c r="G28" s="48"/>
      <c r="H28" s="49"/>
      <c r="I28" s="50"/>
      <c r="J28" s="48"/>
      <c r="K28" s="49"/>
      <c r="L28" s="50"/>
    </row>
    <row r="29" spans="1:12" ht="20.100000000000001" customHeight="1">
      <c r="A29" s="74"/>
      <c r="B29" s="74"/>
      <c r="C29" s="74"/>
      <c r="D29" s="63"/>
      <c r="E29" s="75"/>
      <c r="F29" s="75"/>
      <c r="G29" s="48"/>
      <c r="H29" s="49"/>
      <c r="I29" s="50"/>
      <c r="J29" s="48"/>
      <c r="K29" s="49"/>
      <c r="L29" s="50"/>
    </row>
    <row r="30" spans="1:12" ht="20.100000000000001" customHeight="1">
      <c r="A30" s="74"/>
      <c r="B30" s="74"/>
      <c r="C30" s="74"/>
      <c r="D30" s="63"/>
      <c r="E30" s="75"/>
      <c r="F30" s="75"/>
      <c r="G30" s="48"/>
      <c r="H30" s="49"/>
      <c r="I30" s="50"/>
      <c r="J30" s="48"/>
      <c r="K30" s="49"/>
      <c r="L30" s="50"/>
    </row>
    <row r="31" spans="1:12" ht="20.100000000000001" customHeight="1">
      <c r="A31" s="74"/>
      <c r="B31" s="74"/>
      <c r="C31" s="74"/>
      <c r="D31" s="63"/>
      <c r="E31" s="75"/>
      <c r="F31" s="75"/>
      <c r="G31" s="48"/>
      <c r="H31" s="49"/>
      <c r="I31" s="50"/>
      <c r="J31" s="48"/>
      <c r="K31" s="49"/>
      <c r="L31" s="50"/>
    </row>
    <row r="32" spans="1:12" ht="20.100000000000001" customHeight="1">
      <c r="A32" s="74"/>
      <c r="B32" s="74"/>
      <c r="C32" s="74"/>
      <c r="D32" s="63"/>
      <c r="E32" s="75"/>
      <c r="F32" s="75"/>
      <c r="G32" s="48"/>
      <c r="H32" s="49"/>
      <c r="I32" s="50"/>
      <c r="J32" s="48"/>
      <c r="K32" s="49"/>
      <c r="L32" s="50"/>
    </row>
    <row r="33" spans="1:12" ht="20.100000000000001" customHeight="1">
      <c r="A33" s="74"/>
      <c r="B33" s="74"/>
      <c r="C33" s="74"/>
      <c r="D33" s="63"/>
      <c r="E33" s="75"/>
      <c r="F33" s="75"/>
      <c r="G33" s="48"/>
      <c r="H33" s="49"/>
      <c r="I33" s="50"/>
      <c r="J33" s="48"/>
      <c r="K33" s="49"/>
      <c r="L33" s="50"/>
    </row>
    <row r="34" spans="1:12" ht="20.100000000000001" customHeight="1">
      <c r="A34" s="74"/>
      <c r="B34" s="74"/>
      <c r="C34" s="74"/>
      <c r="D34" s="63"/>
      <c r="E34" s="75"/>
      <c r="F34" s="75"/>
      <c r="G34" s="48"/>
      <c r="H34" s="49"/>
      <c r="I34" s="50"/>
      <c r="J34" s="48"/>
      <c r="K34" s="49"/>
      <c r="L34" s="50"/>
    </row>
    <row r="35" spans="1:12" ht="20.100000000000001" customHeight="1">
      <c r="A35" s="74"/>
      <c r="B35" s="74"/>
      <c r="C35" s="74"/>
      <c r="D35" s="63"/>
      <c r="E35" s="75"/>
      <c r="F35" s="75"/>
      <c r="G35" s="48"/>
      <c r="H35" s="49"/>
      <c r="I35" s="50"/>
      <c r="J35" s="48"/>
      <c r="K35" s="49"/>
      <c r="L35" s="50"/>
    </row>
    <row r="36" spans="1:12" ht="20.100000000000001" customHeight="1">
      <c r="A36" s="74"/>
      <c r="B36" s="74"/>
      <c r="C36" s="74"/>
      <c r="D36" s="63"/>
      <c r="E36" s="75"/>
      <c r="F36" s="75"/>
      <c r="G36" s="48"/>
      <c r="H36" s="49"/>
      <c r="I36" s="50"/>
      <c r="J36" s="48"/>
      <c r="K36" s="49"/>
      <c r="L36" s="50"/>
    </row>
    <row r="37" spans="1:12" ht="20.100000000000001" customHeight="1">
      <c r="A37" s="74"/>
      <c r="B37" s="74"/>
      <c r="C37" s="74"/>
      <c r="D37" s="63"/>
      <c r="E37" s="75"/>
      <c r="F37" s="75"/>
      <c r="G37" s="48"/>
      <c r="H37" s="49"/>
      <c r="I37" s="50"/>
      <c r="J37" s="48"/>
      <c r="K37" s="49"/>
      <c r="L37" s="50"/>
    </row>
    <row r="38" spans="1:12" ht="20.100000000000001" customHeight="1">
      <c r="A38" s="74"/>
      <c r="B38" s="74"/>
      <c r="C38" s="74"/>
      <c r="D38" s="63"/>
      <c r="E38" s="75"/>
      <c r="F38" s="75"/>
      <c r="G38" s="48"/>
      <c r="H38" s="49"/>
      <c r="I38" s="50"/>
      <c r="J38" s="48"/>
      <c r="K38" s="49"/>
      <c r="L38" s="50"/>
    </row>
    <row r="39" spans="1:12" ht="20.100000000000001" customHeight="1">
      <c r="A39" s="74"/>
      <c r="B39" s="74"/>
      <c r="C39" s="74"/>
      <c r="D39" s="63"/>
      <c r="E39" s="75"/>
      <c r="F39" s="75"/>
      <c r="G39" s="48"/>
      <c r="H39" s="49"/>
      <c r="I39" s="50"/>
      <c r="J39" s="48"/>
      <c r="K39" s="49"/>
      <c r="L39" s="50"/>
    </row>
    <row r="40" spans="1:12" ht="20.100000000000001" customHeight="1">
      <c r="A40" s="74"/>
      <c r="B40" s="74"/>
      <c r="C40" s="74"/>
      <c r="D40" s="63"/>
      <c r="E40" s="75"/>
      <c r="F40" s="75"/>
      <c r="G40" s="48"/>
      <c r="H40" s="49"/>
      <c r="I40" s="50"/>
      <c r="J40" s="48"/>
      <c r="K40" s="49"/>
      <c r="L40" s="50"/>
    </row>
    <row r="41" spans="1:12" ht="20.100000000000001" customHeight="1">
      <c r="A41" s="74"/>
      <c r="B41" s="74"/>
      <c r="C41" s="74"/>
      <c r="D41" s="63"/>
      <c r="E41" s="75"/>
      <c r="F41" s="75"/>
      <c r="G41" s="48"/>
      <c r="H41" s="49"/>
      <c r="I41" s="50"/>
      <c r="J41" s="48"/>
      <c r="K41" s="49"/>
      <c r="L41" s="50"/>
    </row>
    <row r="42" spans="1:12" ht="20.100000000000001" customHeight="1">
      <c r="A42" s="74"/>
      <c r="B42" s="74"/>
      <c r="C42" s="74"/>
      <c r="D42" s="63"/>
      <c r="E42" s="75"/>
      <c r="F42" s="75"/>
      <c r="G42" s="48"/>
      <c r="H42" s="49"/>
      <c r="I42" s="50"/>
      <c r="J42" s="48"/>
      <c r="K42" s="49"/>
      <c r="L42" s="50"/>
    </row>
    <row r="43" spans="1:12" ht="20.100000000000001" customHeight="1">
      <c r="A43" s="74"/>
      <c r="B43" s="74"/>
      <c r="C43" s="74"/>
      <c r="D43" s="63"/>
      <c r="E43" s="75"/>
      <c r="F43" s="75"/>
      <c r="G43" s="48"/>
      <c r="H43" s="49"/>
      <c r="I43" s="50"/>
      <c r="J43" s="48"/>
      <c r="K43" s="49"/>
      <c r="L43" s="50"/>
    </row>
    <row r="44" spans="1:12" ht="20.100000000000001" customHeight="1">
      <c r="A44" s="74"/>
      <c r="B44" s="74"/>
      <c r="C44" s="74"/>
      <c r="D44" s="63"/>
      <c r="E44" s="75"/>
      <c r="F44" s="75"/>
      <c r="G44" s="48"/>
      <c r="H44" s="49"/>
      <c r="I44" s="50"/>
      <c r="J44" s="48"/>
      <c r="K44" s="49"/>
      <c r="L44" s="50"/>
    </row>
    <row r="45" spans="1:12" ht="20.100000000000001" customHeight="1">
      <c r="A45" s="74"/>
      <c r="B45" s="74"/>
      <c r="C45" s="74"/>
      <c r="D45" s="63"/>
      <c r="E45" s="75"/>
      <c r="F45" s="75"/>
      <c r="G45" s="48"/>
      <c r="H45" s="49"/>
      <c r="I45" s="50"/>
      <c r="J45" s="48"/>
      <c r="K45" s="49"/>
      <c r="L45" s="50"/>
    </row>
    <row r="46" spans="1:12" ht="20.100000000000001" customHeight="1">
      <c r="A46" s="74"/>
      <c r="B46" s="74"/>
      <c r="C46" s="74"/>
      <c r="D46" s="63"/>
      <c r="E46" s="75"/>
      <c r="F46" s="75"/>
      <c r="G46" s="48"/>
      <c r="H46" s="49"/>
      <c r="I46" s="50"/>
      <c r="J46" s="48"/>
      <c r="K46" s="49"/>
      <c r="L46" s="50"/>
    </row>
    <row r="47" spans="1:12" ht="20.100000000000001" customHeight="1">
      <c r="A47" s="74"/>
      <c r="B47" s="74"/>
      <c r="C47" s="74"/>
      <c r="D47" s="63"/>
      <c r="E47" s="75"/>
      <c r="F47" s="75"/>
      <c r="G47" s="48"/>
      <c r="H47" s="49"/>
      <c r="I47" s="50"/>
      <c r="J47" s="48"/>
      <c r="K47" s="49"/>
      <c r="L47" s="50"/>
    </row>
    <row r="48" spans="1:12" ht="20.100000000000001" customHeight="1">
      <c r="A48" s="74"/>
      <c r="B48" s="74"/>
      <c r="C48" s="74"/>
      <c r="D48" s="63"/>
      <c r="E48" s="75"/>
      <c r="F48" s="75"/>
      <c r="G48" s="48"/>
      <c r="H48" s="49"/>
      <c r="I48" s="50"/>
      <c r="J48" s="48"/>
      <c r="K48" s="49"/>
      <c r="L48" s="50"/>
    </row>
    <row r="49" spans="1:12" ht="20.100000000000001" customHeight="1">
      <c r="A49" s="74"/>
      <c r="B49" s="74"/>
      <c r="C49" s="74"/>
      <c r="D49" s="63"/>
      <c r="E49" s="75"/>
      <c r="F49" s="75"/>
      <c r="G49" s="48"/>
      <c r="H49" s="49"/>
      <c r="I49" s="50"/>
      <c r="J49" s="48"/>
      <c r="K49" s="49"/>
      <c r="L49" s="50"/>
    </row>
    <row r="50" spans="1:12" ht="20.100000000000001" customHeight="1">
      <c r="A50" s="74"/>
      <c r="B50" s="74"/>
      <c r="C50" s="74"/>
      <c r="D50" s="63"/>
      <c r="E50" s="75"/>
      <c r="F50" s="75"/>
      <c r="G50" s="48"/>
      <c r="H50" s="49"/>
      <c r="I50" s="50"/>
      <c r="J50" s="48"/>
      <c r="K50" s="49"/>
      <c r="L50" s="50"/>
    </row>
    <row r="51" spans="1:12" ht="20.100000000000001" customHeight="1">
      <c r="A51" s="74"/>
      <c r="B51" s="74"/>
      <c r="C51" s="74"/>
      <c r="D51" s="63"/>
      <c r="E51" s="75"/>
      <c r="F51" s="75"/>
      <c r="G51" s="48"/>
      <c r="H51" s="49"/>
      <c r="I51" s="50"/>
      <c r="J51" s="48"/>
      <c r="K51" s="49"/>
      <c r="L51" s="50"/>
    </row>
    <row r="52" spans="1:12" ht="20.100000000000001" customHeight="1">
      <c r="A52" s="74"/>
      <c r="B52" s="74"/>
      <c r="C52" s="74"/>
      <c r="D52" s="63"/>
      <c r="E52" s="75"/>
      <c r="F52" s="75"/>
      <c r="G52" s="48"/>
      <c r="H52" s="49"/>
      <c r="I52" s="50"/>
      <c r="J52" s="48"/>
      <c r="K52" s="49"/>
      <c r="L52" s="50"/>
    </row>
    <row r="53" spans="1:12" ht="20.100000000000001" customHeight="1">
      <c r="A53" s="74"/>
      <c r="B53" s="74"/>
      <c r="C53" s="74"/>
      <c r="D53" s="63"/>
      <c r="E53" s="75"/>
      <c r="F53" s="75"/>
      <c r="G53" s="48"/>
      <c r="H53" s="49"/>
      <c r="I53" s="50"/>
      <c r="J53" s="48"/>
      <c r="K53" s="49"/>
      <c r="L53" s="50"/>
    </row>
    <row r="54" spans="1:12" ht="20.100000000000001" customHeight="1">
      <c r="A54" s="74"/>
      <c r="B54" s="74"/>
      <c r="C54" s="74"/>
      <c r="D54" s="63"/>
      <c r="E54" s="75"/>
      <c r="F54" s="75"/>
      <c r="G54" s="48"/>
      <c r="H54" s="49"/>
      <c r="I54" s="50"/>
      <c r="J54" s="48"/>
      <c r="K54" s="49"/>
      <c r="L54" s="50"/>
    </row>
    <row r="55" spans="1:12" ht="20.100000000000001" customHeight="1">
      <c r="A55" s="74"/>
      <c r="B55" s="74"/>
      <c r="C55" s="74"/>
      <c r="D55" s="63"/>
      <c r="E55" s="75"/>
      <c r="F55" s="75"/>
      <c r="G55" s="48"/>
      <c r="H55" s="49"/>
      <c r="I55" s="50"/>
      <c r="J55" s="48"/>
      <c r="K55" s="49"/>
      <c r="L55" s="50"/>
    </row>
  </sheetData>
  <conditionalFormatting sqref="A2:D55">
    <cfRule type="expression" dxfId="7" priority="7">
      <formula>$E2="CC"</formula>
    </cfRule>
    <cfRule type="expression" dxfId="6" priority="8">
      <formula>$E2="CMC"</formula>
    </cfRule>
  </conditionalFormatting>
  <conditionalFormatting sqref="E2:F55">
    <cfRule type="containsText" dxfId="5" priority="1" operator="containsText" text="CMC">
      <formula>NOT(ISERROR(SEARCH("CMC",E2)))</formula>
    </cfRule>
    <cfRule type="containsText" dxfId="4" priority="2" operator="containsText" text="CC">
      <formula>NOT(ISERROR(SEARCH("CC",E2)))</formula>
    </cfRule>
  </conditionalFormatting>
  <conditionalFormatting sqref="G2:G55">
    <cfRule type="containsText" dxfId="3" priority="5" operator="containsText" text="Conformidad">
      <formula>NOT(ISERROR(SEARCH("Conformidad",G2)))</formula>
    </cfRule>
    <cfRule type="containsText" dxfId="2" priority="6" operator="containsText" text="No conforme">
      <formula>NOT(ISERROR(SEARCH("No conforme",G2)))</formula>
    </cfRule>
  </conditionalFormatting>
  <conditionalFormatting sqref="J2:J55">
    <cfRule type="containsText" dxfId="1" priority="3" operator="containsText" text="Conformidad">
      <formula>NOT(ISERROR(SEARCH("Conformidad",J2)))</formula>
    </cfRule>
    <cfRule type="containsText" dxfId="0" priority="4" operator="containsText" text="No conforme">
      <formula>NOT(ISERROR(SEARCH("No conforme",J2)))</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DD369-3983-4478-A014-BD4153D11755}">
  <sheetPr>
    <tabColor rgb="FF285C4D"/>
  </sheetPr>
  <dimension ref="A1:F77"/>
  <sheetViews>
    <sheetView zoomScaleNormal="100" workbookViewId="0">
      <pane xSplit="6" ySplit="2" topLeftCell="G62" activePane="bottomRight" state="frozen"/>
      <selection pane="bottomRight" activeCell="D64" sqref="D64"/>
      <selection pane="bottomLeft" activeCell="A3" sqref="A3"/>
      <selection pane="topRight" activeCell="G1" sqref="G1"/>
    </sheetView>
  </sheetViews>
  <sheetFormatPr defaultColWidth="11.5703125" defaultRowHeight="15"/>
  <cols>
    <col min="1" max="1" width="3.42578125" style="68" customWidth="1"/>
    <col min="2" max="2" width="45.85546875" style="68" customWidth="1"/>
    <col min="3" max="3" width="4.85546875" style="68" bestFit="1" customWidth="1"/>
    <col min="4" max="4" width="93.85546875" style="68" customWidth="1"/>
    <col min="5" max="5" width="50.85546875" style="68" customWidth="1"/>
    <col min="6" max="6" width="4.140625" style="68" customWidth="1"/>
    <col min="7" max="7" width="11" style="68" customWidth="1"/>
    <col min="8" max="16384" width="11.5703125" style="68"/>
  </cols>
  <sheetData>
    <row r="1" spans="1:6" ht="25.35" customHeight="1" thickBot="1">
      <c r="A1" s="161" t="s">
        <v>607</v>
      </c>
      <c r="B1" s="162"/>
      <c r="C1" s="162"/>
      <c r="D1" s="162"/>
      <c r="E1" s="162"/>
      <c r="F1" s="163"/>
    </row>
    <row r="2" spans="1:6" ht="15.6" thickBot="1">
      <c r="A2" s="1"/>
      <c r="B2" s="85" t="s">
        <v>608</v>
      </c>
      <c r="C2" s="86" t="s">
        <v>609</v>
      </c>
      <c r="D2" s="86" t="s">
        <v>15</v>
      </c>
      <c r="E2" s="86" t="s">
        <v>610</v>
      </c>
      <c r="F2" s="1"/>
    </row>
    <row r="3" spans="1:6" ht="30">
      <c r="A3" s="1"/>
      <c r="B3" s="183" t="s">
        <v>611</v>
      </c>
      <c r="C3" s="87" t="s">
        <v>32</v>
      </c>
      <c r="D3" s="143" t="s">
        <v>612</v>
      </c>
      <c r="E3" s="144"/>
      <c r="F3" s="1"/>
    </row>
    <row r="4" spans="1:6" ht="30">
      <c r="A4" s="1"/>
      <c r="B4" s="184"/>
      <c r="C4" s="89" t="s">
        <v>37</v>
      </c>
      <c r="D4" s="90" t="s">
        <v>613</v>
      </c>
      <c r="E4" s="145"/>
      <c r="F4" s="1"/>
    </row>
    <row r="5" spans="1:6" ht="90">
      <c r="A5" s="1"/>
      <c r="B5" s="184"/>
      <c r="C5" s="89" t="s">
        <v>46</v>
      </c>
      <c r="D5" s="90" t="s">
        <v>614</v>
      </c>
      <c r="E5" s="145"/>
      <c r="F5" s="1"/>
    </row>
    <row r="6" spans="1:6" ht="45">
      <c r="A6" s="1"/>
      <c r="B6" s="184"/>
      <c r="C6" s="89" t="s">
        <v>57</v>
      </c>
      <c r="D6" s="90" t="s">
        <v>615</v>
      </c>
      <c r="E6" s="145"/>
      <c r="F6" s="1"/>
    </row>
    <row r="7" spans="1:6" ht="45">
      <c r="A7" s="1"/>
      <c r="B7" s="184"/>
      <c r="C7" s="89" t="s">
        <v>68</v>
      </c>
      <c r="D7" s="90" t="s">
        <v>616</v>
      </c>
      <c r="E7" s="145"/>
      <c r="F7" s="1"/>
    </row>
    <row r="8" spans="1:6" ht="45">
      <c r="A8" s="1"/>
      <c r="B8" s="184"/>
      <c r="C8" s="89" t="s">
        <v>73</v>
      </c>
      <c r="D8" s="90" t="s">
        <v>617</v>
      </c>
      <c r="E8" s="145"/>
      <c r="F8" s="1"/>
    </row>
    <row r="9" spans="1:6" ht="60">
      <c r="A9" s="1"/>
      <c r="B9" s="184"/>
      <c r="C9" s="89" t="s">
        <v>89</v>
      </c>
      <c r="D9" s="90" t="s">
        <v>618</v>
      </c>
      <c r="E9" s="145"/>
      <c r="F9" s="1"/>
    </row>
    <row r="10" spans="1:6" ht="45.6" thickBot="1">
      <c r="A10" s="1"/>
      <c r="B10" s="185"/>
      <c r="C10" s="91" t="s">
        <v>100</v>
      </c>
      <c r="D10" s="92" t="s">
        <v>619</v>
      </c>
      <c r="E10" s="146"/>
      <c r="F10" s="1"/>
    </row>
    <row r="11" spans="1:6" ht="30">
      <c r="A11" s="1"/>
      <c r="B11" s="183" t="s">
        <v>620</v>
      </c>
      <c r="C11" s="93" t="s">
        <v>105</v>
      </c>
      <c r="D11" s="94" t="s">
        <v>621</v>
      </c>
      <c r="E11" s="144"/>
      <c r="F11" s="1"/>
    </row>
    <row r="12" spans="1:6" ht="30">
      <c r="A12" s="1"/>
      <c r="B12" s="184"/>
      <c r="C12" s="89" t="s">
        <v>121</v>
      </c>
      <c r="D12" s="90" t="s">
        <v>622</v>
      </c>
      <c r="E12" s="145"/>
      <c r="F12" s="1"/>
    </row>
    <row r="13" spans="1:6" ht="60">
      <c r="A13" s="1"/>
      <c r="B13" s="184"/>
      <c r="C13" s="89" t="s">
        <v>143</v>
      </c>
      <c r="D13" s="90" t="s">
        <v>623</v>
      </c>
      <c r="E13" s="145"/>
      <c r="F13" s="1"/>
    </row>
    <row r="14" spans="1:6" ht="60">
      <c r="A14" s="1"/>
      <c r="B14" s="184"/>
      <c r="C14" s="89" t="s">
        <v>159</v>
      </c>
      <c r="D14" s="90" t="s">
        <v>624</v>
      </c>
      <c r="E14" s="145"/>
      <c r="F14" s="1"/>
    </row>
    <row r="15" spans="1:6" ht="30">
      <c r="A15" s="1"/>
      <c r="B15" s="184"/>
      <c r="C15" s="89" t="s">
        <v>166</v>
      </c>
      <c r="D15" s="90" t="s">
        <v>625</v>
      </c>
      <c r="E15" s="145"/>
      <c r="F15" s="1"/>
    </row>
    <row r="16" spans="1:6" ht="45.6" thickBot="1">
      <c r="A16" s="1"/>
      <c r="B16" s="185"/>
      <c r="C16" s="91" t="s">
        <v>171</v>
      </c>
      <c r="D16" s="92" t="s">
        <v>626</v>
      </c>
      <c r="E16" s="146"/>
      <c r="F16" s="1"/>
    </row>
    <row r="17" spans="1:6" ht="90">
      <c r="A17" s="1"/>
      <c r="B17" s="183" t="s">
        <v>627</v>
      </c>
      <c r="C17" s="95" t="s">
        <v>188</v>
      </c>
      <c r="D17" s="94" t="s">
        <v>628</v>
      </c>
      <c r="E17" s="144"/>
      <c r="F17" s="1"/>
    </row>
    <row r="18" spans="1:6" ht="75">
      <c r="A18" s="1"/>
      <c r="B18" s="184"/>
      <c r="C18" s="96" t="s">
        <v>198</v>
      </c>
      <c r="D18" s="90" t="s">
        <v>629</v>
      </c>
      <c r="E18" s="145"/>
      <c r="F18" s="1"/>
    </row>
    <row r="19" spans="1:6" ht="75">
      <c r="A19" s="1"/>
      <c r="B19" s="184"/>
      <c r="C19" s="96" t="s">
        <v>211</v>
      </c>
      <c r="D19" s="90" t="s">
        <v>630</v>
      </c>
      <c r="E19" s="145"/>
      <c r="F19" s="1"/>
    </row>
    <row r="20" spans="1:6" ht="45">
      <c r="A20" s="1"/>
      <c r="B20" s="184"/>
      <c r="C20" s="89" t="s">
        <v>214</v>
      </c>
      <c r="D20" s="90" t="s">
        <v>631</v>
      </c>
      <c r="E20" s="145"/>
      <c r="F20" s="1"/>
    </row>
    <row r="21" spans="1:6" ht="75">
      <c r="A21" s="1"/>
      <c r="B21" s="184"/>
      <c r="C21" s="89" t="s">
        <v>218</v>
      </c>
      <c r="D21" s="90" t="s">
        <v>632</v>
      </c>
      <c r="E21" s="145"/>
      <c r="F21" s="1"/>
    </row>
    <row r="22" spans="1:6" ht="90.6" thickBot="1">
      <c r="A22" s="1"/>
      <c r="B22" s="185"/>
      <c r="C22" s="91" t="s">
        <v>228</v>
      </c>
      <c r="D22" s="92" t="s">
        <v>633</v>
      </c>
      <c r="E22" s="146"/>
      <c r="F22" s="1"/>
    </row>
    <row r="23" spans="1:6" ht="75">
      <c r="A23" s="1"/>
      <c r="B23" s="183" t="s">
        <v>634</v>
      </c>
      <c r="C23" s="87" t="s">
        <v>235</v>
      </c>
      <c r="D23" s="94" t="s">
        <v>635</v>
      </c>
      <c r="E23" s="144"/>
      <c r="F23" s="1"/>
    </row>
    <row r="24" spans="1:6" ht="75">
      <c r="A24" s="1"/>
      <c r="B24" s="184"/>
      <c r="C24" s="96" t="s">
        <v>244</v>
      </c>
      <c r="D24" s="90" t="s">
        <v>636</v>
      </c>
      <c r="E24" s="145"/>
      <c r="F24" s="1"/>
    </row>
    <row r="25" spans="1:6" ht="75">
      <c r="A25" s="1"/>
      <c r="B25" s="184"/>
      <c r="C25" s="105" t="s">
        <v>251</v>
      </c>
      <c r="D25" s="104" t="s">
        <v>637</v>
      </c>
      <c r="E25" s="145"/>
      <c r="F25" s="1"/>
    </row>
    <row r="26" spans="1:6" ht="45">
      <c r="A26" s="1"/>
      <c r="B26" s="184"/>
      <c r="C26" s="97" t="s">
        <v>254</v>
      </c>
      <c r="D26" s="90" t="s">
        <v>638</v>
      </c>
      <c r="E26" s="145"/>
      <c r="F26" s="1"/>
    </row>
    <row r="27" spans="1:6" ht="45">
      <c r="A27" s="1"/>
      <c r="B27" s="184"/>
      <c r="C27" s="89" t="s">
        <v>258</v>
      </c>
      <c r="D27" s="90" t="s">
        <v>639</v>
      </c>
      <c r="E27" s="145"/>
      <c r="F27" s="1"/>
    </row>
    <row r="28" spans="1:6" ht="60">
      <c r="A28" s="1"/>
      <c r="B28" s="184"/>
      <c r="C28" s="89" t="s">
        <v>264</v>
      </c>
      <c r="D28" s="90" t="s">
        <v>640</v>
      </c>
      <c r="E28" s="145"/>
      <c r="F28" s="1"/>
    </row>
    <row r="29" spans="1:6" ht="45">
      <c r="A29" s="1"/>
      <c r="B29" s="184"/>
      <c r="C29" s="89" t="s">
        <v>271</v>
      </c>
      <c r="D29" s="90" t="s">
        <v>641</v>
      </c>
      <c r="E29" s="145"/>
      <c r="F29" s="1"/>
    </row>
    <row r="30" spans="1:6" ht="75">
      <c r="A30" s="1"/>
      <c r="B30" s="184"/>
      <c r="C30" s="89" t="s">
        <v>288</v>
      </c>
      <c r="D30" s="90" t="s">
        <v>642</v>
      </c>
      <c r="E30" s="145"/>
      <c r="F30" s="1"/>
    </row>
    <row r="31" spans="1:6" ht="75.599999999999994" thickBot="1">
      <c r="A31" s="1"/>
      <c r="B31" s="185"/>
      <c r="C31" s="91" t="s">
        <v>297</v>
      </c>
      <c r="D31" s="92" t="s">
        <v>643</v>
      </c>
      <c r="E31" s="146"/>
      <c r="F31" s="1"/>
    </row>
    <row r="32" spans="1:6" ht="60">
      <c r="A32" s="1"/>
      <c r="B32" s="183" t="s">
        <v>644</v>
      </c>
      <c r="C32" s="98" t="s">
        <v>305</v>
      </c>
      <c r="D32" s="94" t="s">
        <v>645</v>
      </c>
      <c r="E32" s="144"/>
      <c r="F32" s="1"/>
    </row>
    <row r="33" spans="1:6" ht="30">
      <c r="A33" s="1"/>
      <c r="B33" s="184"/>
      <c r="C33" s="96" t="s">
        <v>314</v>
      </c>
      <c r="D33" s="90" t="s">
        <v>646</v>
      </c>
      <c r="E33" s="145"/>
      <c r="F33" s="1"/>
    </row>
    <row r="34" spans="1:6" ht="30">
      <c r="A34" s="1"/>
      <c r="B34" s="184"/>
      <c r="C34" s="97" t="s">
        <v>331</v>
      </c>
      <c r="D34" s="90" t="s">
        <v>647</v>
      </c>
      <c r="E34" s="145"/>
      <c r="F34" s="1"/>
    </row>
    <row r="35" spans="1:6" ht="60">
      <c r="A35" s="1"/>
      <c r="B35" s="184"/>
      <c r="C35" s="89" t="s">
        <v>337</v>
      </c>
      <c r="D35" s="90" t="s">
        <v>648</v>
      </c>
      <c r="E35" s="145"/>
      <c r="F35" s="1"/>
    </row>
    <row r="36" spans="1:6" ht="30.6" thickBot="1">
      <c r="A36" s="1"/>
      <c r="B36" s="185"/>
      <c r="C36" s="91" t="s">
        <v>341</v>
      </c>
      <c r="D36" s="92" t="s">
        <v>649</v>
      </c>
      <c r="E36" s="146"/>
      <c r="F36" s="1"/>
    </row>
    <row r="37" spans="1:6" ht="90">
      <c r="A37" s="1"/>
      <c r="B37" s="183" t="s">
        <v>650</v>
      </c>
      <c r="C37" s="99" t="s">
        <v>347</v>
      </c>
      <c r="D37" s="94" t="s">
        <v>651</v>
      </c>
      <c r="E37" s="144"/>
      <c r="F37" s="1"/>
    </row>
    <row r="38" spans="1:6" ht="45">
      <c r="A38" s="1"/>
      <c r="B38" s="184"/>
      <c r="C38" s="89" t="s">
        <v>353</v>
      </c>
      <c r="D38" s="90" t="s">
        <v>652</v>
      </c>
      <c r="E38" s="145"/>
      <c r="F38" s="1"/>
    </row>
    <row r="39" spans="1:6" ht="45">
      <c r="A39" s="1"/>
      <c r="B39" s="184"/>
      <c r="C39" s="89" t="s">
        <v>358</v>
      </c>
      <c r="D39" s="90" t="s">
        <v>653</v>
      </c>
      <c r="E39" s="145"/>
      <c r="F39" s="1"/>
    </row>
    <row r="40" spans="1:6" ht="120">
      <c r="A40" s="1"/>
      <c r="B40" s="184"/>
      <c r="C40" s="89" t="s">
        <v>364</v>
      </c>
      <c r="D40" s="90" t="s">
        <v>654</v>
      </c>
      <c r="E40" s="145"/>
      <c r="F40" s="1"/>
    </row>
    <row r="41" spans="1:6" ht="90">
      <c r="A41" s="1"/>
      <c r="B41" s="184"/>
      <c r="C41" s="89" t="s">
        <v>373</v>
      </c>
      <c r="D41" s="90" t="s">
        <v>655</v>
      </c>
      <c r="E41" s="145"/>
      <c r="F41" s="1"/>
    </row>
    <row r="42" spans="1:6" ht="60">
      <c r="A42" s="1"/>
      <c r="B42" s="184"/>
      <c r="C42" s="89" t="s">
        <v>385</v>
      </c>
      <c r="D42" s="90" t="s">
        <v>656</v>
      </c>
      <c r="E42" s="145"/>
      <c r="F42" s="1"/>
    </row>
    <row r="43" spans="1:6" ht="45">
      <c r="A43" s="1"/>
      <c r="B43" s="184"/>
      <c r="C43" s="89" t="s">
        <v>389</v>
      </c>
      <c r="D43" s="100" t="s">
        <v>657</v>
      </c>
      <c r="E43" s="145"/>
      <c r="F43" s="1"/>
    </row>
    <row r="44" spans="1:6" ht="45">
      <c r="A44" s="1"/>
      <c r="B44" s="184"/>
      <c r="C44" s="89" t="s">
        <v>397</v>
      </c>
      <c r="D44" s="90" t="s">
        <v>658</v>
      </c>
      <c r="E44" s="145"/>
      <c r="F44" s="1"/>
    </row>
    <row r="45" spans="1:6" ht="120">
      <c r="A45" s="1"/>
      <c r="B45" s="184"/>
      <c r="C45" s="89" t="s">
        <v>659</v>
      </c>
      <c r="D45" s="90" t="s">
        <v>660</v>
      </c>
      <c r="E45" s="145"/>
      <c r="F45" s="1"/>
    </row>
    <row r="46" spans="1:6" ht="165">
      <c r="A46" s="1"/>
      <c r="B46" s="184"/>
      <c r="C46" s="102" t="s">
        <v>661</v>
      </c>
      <c r="D46" s="103" t="s">
        <v>662</v>
      </c>
      <c r="E46" s="147"/>
      <c r="F46" s="1"/>
    </row>
    <row r="47" spans="1:6" ht="105.6" thickBot="1">
      <c r="A47" s="1"/>
      <c r="B47" s="185"/>
      <c r="C47" s="91" t="s">
        <v>663</v>
      </c>
      <c r="D47" s="92" t="s">
        <v>664</v>
      </c>
      <c r="E47" s="146"/>
      <c r="F47" s="1"/>
    </row>
    <row r="48" spans="1:6" ht="60">
      <c r="A48" s="1"/>
      <c r="B48" s="183" t="s">
        <v>665</v>
      </c>
      <c r="C48" s="99" t="s">
        <v>408</v>
      </c>
      <c r="D48" s="88" t="s">
        <v>666</v>
      </c>
      <c r="E48" s="144"/>
      <c r="F48" s="1"/>
    </row>
    <row r="49" spans="1:6" ht="90">
      <c r="A49" s="1"/>
      <c r="B49" s="184"/>
      <c r="C49" s="96" t="s">
        <v>415</v>
      </c>
      <c r="D49" s="90" t="s">
        <v>667</v>
      </c>
      <c r="E49" s="145"/>
      <c r="F49" s="1"/>
    </row>
    <row r="50" spans="1:6" ht="30">
      <c r="A50" s="1"/>
      <c r="B50" s="184"/>
      <c r="C50" s="97" t="s">
        <v>420</v>
      </c>
      <c r="D50" s="90" t="s">
        <v>668</v>
      </c>
      <c r="E50" s="145"/>
      <c r="F50" s="1"/>
    </row>
    <row r="51" spans="1:6" ht="60">
      <c r="A51" s="1"/>
      <c r="B51" s="184"/>
      <c r="C51" s="89" t="s">
        <v>424</v>
      </c>
      <c r="D51" s="90" t="s">
        <v>669</v>
      </c>
      <c r="E51" s="145"/>
      <c r="F51" s="1"/>
    </row>
    <row r="52" spans="1:6" ht="60">
      <c r="A52" s="1"/>
      <c r="B52" s="184"/>
      <c r="C52" s="89" t="s">
        <v>427</v>
      </c>
      <c r="D52" s="90" t="s">
        <v>670</v>
      </c>
      <c r="E52" s="145"/>
      <c r="F52" s="1"/>
    </row>
    <row r="53" spans="1:6" ht="45.6" thickBot="1">
      <c r="A53" s="1"/>
      <c r="B53" s="185"/>
      <c r="C53" s="91" t="s">
        <v>430</v>
      </c>
      <c r="D53" s="92" t="s">
        <v>671</v>
      </c>
      <c r="E53" s="146"/>
      <c r="F53" s="1"/>
    </row>
    <row r="54" spans="1:6" ht="30">
      <c r="A54" s="1"/>
      <c r="B54" s="183" t="s">
        <v>672</v>
      </c>
      <c r="C54" s="99" t="s">
        <v>439</v>
      </c>
      <c r="D54" s="94" t="s">
        <v>673</v>
      </c>
      <c r="E54" s="144"/>
      <c r="F54" s="1"/>
    </row>
    <row r="55" spans="1:6" ht="30">
      <c r="A55" s="1"/>
      <c r="B55" s="184"/>
      <c r="C55" s="96" t="s">
        <v>444</v>
      </c>
      <c r="D55" s="90" t="s">
        <v>674</v>
      </c>
      <c r="E55" s="145"/>
      <c r="F55" s="1"/>
    </row>
    <row r="56" spans="1:6" ht="30">
      <c r="A56" s="1"/>
      <c r="B56" s="184"/>
      <c r="C56" s="97" t="s">
        <v>447</v>
      </c>
      <c r="D56" s="90" t="s">
        <v>675</v>
      </c>
      <c r="E56" s="145"/>
      <c r="F56" s="1"/>
    </row>
    <row r="57" spans="1:6" ht="30">
      <c r="A57" s="1"/>
      <c r="B57" s="184"/>
      <c r="C57" s="89" t="s">
        <v>450</v>
      </c>
      <c r="D57" s="90" t="s">
        <v>676</v>
      </c>
      <c r="E57" s="145"/>
      <c r="F57" s="1"/>
    </row>
    <row r="58" spans="1:6" ht="60.6" thickBot="1">
      <c r="A58" s="1"/>
      <c r="B58" s="185"/>
      <c r="C58" s="91" t="s">
        <v>453</v>
      </c>
      <c r="D58" s="92" t="s">
        <v>677</v>
      </c>
      <c r="E58" s="146"/>
      <c r="F58" s="1"/>
    </row>
    <row r="59" spans="1:6" ht="315">
      <c r="A59" s="1"/>
      <c r="B59" s="183" t="s">
        <v>678</v>
      </c>
      <c r="C59" s="99" t="s">
        <v>461</v>
      </c>
      <c r="D59" s="94" t="s">
        <v>679</v>
      </c>
      <c r="E59" s="144"/>
      <c r="F59" s="1"/>
    </row>
    <row r="60" spans="1:6" ht="45">
      <c r="A60" s="1"/>
      <c r="B60" s="184"/>
      <c r="C60" s="89" t="s">
        <v>468</v>
      </c>
      <c r="D60" s="90" t="s">
        <v>680</v>
      </c>
      <c r="E60" s="145"/>
      <c r="F60" s="1"/>
    </row>
    <row r="61" spans="1:6" ht="45">
      <c r="A61" s="1"/>
      <c r="B61" s="184"/>
      <c r="C61" s="89" t="s">
        <v>479</v>
      </c>
      <c r="D61" s="90" t="s">
        <v>681</v>
      </c>
      <c r="E61" s="145"/>
      <c r="F61" s="1"/>
    </row>
    <row r="62" spans="1:6" ht="75.599999999999994" thickBot="1">
      <c r="A62" s="1"/>
      <c r="B62" s="185"/>
      <c r="C62" s="91" t="s">
        <v>484</v>
      </c>
      <c r="D62" s="92" t="s">
        <v>682</v>
      </c>
      <c r="E62" s="146"/>
      <c r="F62" s="1"/>
    </row>
    <row r="63" spans="1:6" ht="45" customHeight="1">
      <c r="A63" s="1"/>
      <c r="B63" s="183" t="s">
        <v>683</v>
      </c>
      <c r="C63" s="99" t="s">
        <v>492</v>
      </c>
      <c r="D63" s="94" t="s">
        <v>684</v>
      </c>
      <c r="E63" s="144"/>
      <c r="F63" s="1"/>
    </row>
    <row r="64" spans="1:6" ht="45">
      <c r="A64" s="1"/>
      <c r="B64" s="184"/>
      <c r="C64" s="96" t="s">
        <v>496</v>
      </c>
      <c r="D64" s="90" t="s">
        <v>685</v>
      </c>
      <c r="E64" s="145"/>
      <c r="F64" s="1"/>
    </row>
    <row r="65" spans="1:6" ht="30">
      <c r="A65" s="1"/>
      <c r="B65" s="184"/>
      <c r="C65" s="96" t="s">
        <v>499</v>
      </c>
      <c r="D65" s="90" t="s">
        <v>686</v>
      </c>
      <c r="E65" s="145"/>
      <c r="F65" s="1"/>
    </row>
    <row r="66" spans="1:6">
      <c r="A66" s="1"/>
      <c r="B66" s="184"/>
      <c r="C66" s="89" t="s">
        <v>504</v>
      </c>
      <c r="D66" s="90" t="s">
        <v>687</v>
      </c>
      <c r="E66" s="145"/>
      <c r="F66" s="1"/>
    </row>
    <row r="67" spans="1:6" ht="30">
      <c r="A67" s="1"/>
      <c r="B67" s="184"/>
      <c r="C67" s="89" t="s">
        <v>508</v>
      </c>
      <c r="D67" s="90" t="s">
        <v>688</v>
      </c>
      <c r="E67" s="145"/>
      <c r="F67" s="1"/>
    </row>
    <row r="68" spans="1:6" ht="60">
      <c r="A68" s="1"/>
      <c r="B68" s="184"/>
      <c r="C68" s="89" t="s">
        <v>512</v>
      </c>
      <c r="D68" s="90" t="s">
        <v>689</v>
      </c>
      <c r="E68" s="145"/>
      <c r="F68" s="1"/>
    </row>
    <row r="69" spans="1:6" ht="60">
      <c r="A69" s="1"/>
      <c r="B69" s="184"/>
      <c r="C69" s="89" t="s">
        <v>523</v>
      </c>
      <c r="D69" s="90" t="s">
        <v>690</v>
      </c>
      <c r="E69" s="145"/>
      <c r="F69" s="1"/>
    </row>
    <row r="70" spans="1:6" ht="45">
      <c r="A70" s="1"/>
      <c r="B70" s="184"/>
      <c r="C70" s="89" t="s">
        <v>541</v>
      </c>
      <c r="D70" s="90" t="s">
        <v>691</v>
      </c>
      <c r="E70" s="145"/>
      <c r="F70" s="1"/>
    </row>
    <row r="71" spans="1:6" ht="30">
      <c r="A71" s="1"/>
      <c r="B71" s="184"/>
      <c r="C71" s="106" t="s">
        <v>552</v>
      </c>
      <c r="D71" s="90" t="s">
        <v>692</v>
      </c>
      <c r="E71" s="145"/>
      <c r="F71" s="1"/>
    </row>
    <row r="72" spans="1:6" ht="60">
      <c r="A72" s="1"/>
      <c r="B72" s="184"/>
      <c r="C72" s="89" t="s">
        <v>560</v>
      </c>
      <c r="D72" s="90" t="s">
        <v>693</v>
      </c>
      <c r="E72" s="145"/>
      <c r="F72" s="1"/>
    </row>
    <row r="73" spans="1:6" ht="45">
      <c r="A73" s="1"/>
      <c r="B73" s="184"/>
      <c r="C73" s="89" t="s">
        <v>563</v>
      </c>
      <c r="D73" s="90" t="s">
        <v>694</v>
      </c>
      <c r="E73" s="145"/>
      <c r="F73" s="1"/>
    </row>
    <row r="74" spans="1:6" ht="15.6" thickBot="1">
      <c r="A74" s="1"/>
      <c r="B74" s="185"/>
      <c r="C74" s="91" t="s">
        <v>574</v>
      </c>
      <c r="D74" s="92" t="s">
        <v>695</v>
      </c>
      <c r="E74" s="146"/>
      <c r="F74" s="1"/>
    </row>
    <row r="75" spans="1:6">
      <c r="A75" s="1"/>
      <c r="B75" s="1"/>
      <c r="C75" s="1"/>
      <c r="D75" s="1"/>
      <c r="E75" s="1"/>
      <c r="F75" s="1"/>
    </row>
    <row r="76" spans="1:6">
      <c r="A76" s="1"/>
      <c r="B76" s="1"/>
      <c r="C76" s="1"/>
      <c r="D76" s="1"/>
      <c r="E76" s="1"/>
      <c r="F76" s="1"/>
    </row>
    <row r="77" spans="1:6">
      <c r="A77" s="1"/>
      <c r="B77" s="1"/>
      <c r="C77" s="1"/>
      <c r="D77" s="1"/>
      <c r="E77" s="1"/>
      <c r="F77" s="1"/>
    </row>
  </sheetData>
  <sheetProtection formatColumns="0" formatRows="0" autoFilter="0" pivotTables="0"/>
  <mergeCells count="11">
    <mergeCell ref="B32:B36"/>
    <mergeCell ref="A1:F1"/>
    <mergeCell ref="B3:B10"/>
    <mergeCell ref="B11:B16"/>
    <mergeCell ref="B17:B22"/>
    <mergeCell ref="B23:B31"/>
    <mergeCell ref="B37:B47"/>
    <mergeCell ref="B48:B53"/>
    <mergeCell ref="B54:B58"/>
    <mergeCell ref="B59:B62"/>
    <mergeCell ref="B63:B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95ED7-BB2E-4624-A433-162F11B74D56}">
  <dimension ref="A1:J266"/>
  <sheetViews>
    <sheetView zoomScaleNormal="100" workbookViewId="0">
      <pane ySplit="1" topLeftCell="A47" activePane="bottomLeft" state="frozen"/>
      <selection pane="bottomLeft" activeCell="F57" sqref="F57"/>
    </sheetView>
  </sheetViews>
  <sheetFormatPr defaultColWidth="11.5703125" defaultRowHeight="15"/>
  <cols>
    <col min="1" max="2" width="11.5703125" style="107"/>
    <col min="3" max="3" width="22.5703125" style="108" customWidth="1"/>
    <col min="4" max="4" width="13.140625" style="109" customWidth="1"/>
    <col min="5" max="5" width="9.85546875" style="109" bestFit="1" customWidth="1"/>
    <col min="6" max="6" width="45.85546875" style="107" customWidth="1"/>
    <col min="7" max="7" width="15" style="109" bestFit="1" customWidth="1"/>
    <col min="8" max="8" width="48.140625" style="107" customWidth="1"/>
    <col min="9" max="9" width="22.140625" style="107" customWidth="1"/>
    <col min="10" max="10" width="3" style="107" customWidth="1"/>
    <col min="11" max="16384" width="11.5703125" style="107"/>
  </cols>
  <sheetData>
    <row r="1" spans="1:10" s="110" customFormat="1">
      <c r="A1" s="3"/>
      <c r="B1" s="3" t="s">
        <v>13</v>
      </c>
      <c r="C1" s="4" t="s">
        <v>14</v>
      </c>
      <c r="D1" s="4" t="s">
        <v>15</v>
      </c>
      <c r="E1" s="4" t="s">
        <v>16</v>
      </c>
      <c r="F1" s="4" t="s">
        <v>17</v>
      </c>
      <c r="G1" s="4" t="s">
        <v>18</v>
      </c>
      <c r="H1" s="4" t="s">
        <v>19</v>
      </c>
      <c r="I1" s="5" t="s">
        <v>20</v>
      </c>
      <c r="J1" s="3"/>
    </row>
    <row r="2" spans="1:10">
      <c r="A2" s="6" t="s">
        <v>21</v>
      </c>
      <c r="B2" s="6"/>
      <c r="C2" s="7"/>
      <c r="D2" s="7"/>
      <c r="E2" s="7"/>
      <c r="F2" s="6"/>
      <c r="G2" s="8" t="s">
        <v>21</v>
      </c>
      <c r="H2" s="9" t="s">
        <v>22</v>
      </c>
      <c r="I2" s="6"/>
      <c r="J2" s="6"/>
    </row>
    <row r="3" spans="1:10">
      <c r="A3" s="6" t="s">
        <v>23</v>
      </c>
      <c r="B3" s="6"/>
      <c r="C3" s="7"/>
      <c r="D3" s="7"/>
      <c r="E3" s="7"/>
      <c r="F3" s="6"/>
      <c r="G3" s="8" t="s">
        <v>23</v>
      </c>
      <c r="H3" s="9" t="s">
        <v>22</v>
      </c>
      <c r="I3" s="6"/>
      <c r="J3" s="6"/>
    </row>
    <row r="4" spans="1:10">
      <c r="A4" s="6" t="s">
        <v>24</v>
      </c>
      <c r="B4" s="6"/>
      <c r="C4" s="7"/>
      <c r="D4" s="7"/>
      <c r="E4" s="7"/>
      <c r="F4" s="6"/>
      <c r="G4" s="8" t="s">
        <v>24</v>
      </c>
      <c r="H4" s="9" t="s">
        <v>22</v>
      </c>
      <c r="I4" s="6"/>
      <c r="J4" s="6"/>
    </row>
    <row r="5" spans="1:10">
      <c r="A5" s="6"/>
      <c r="B5" s="6"/>
      <c r="C5" s="7"/>
      <c r="D5" s="7"/>
      <c r="E5" s="7"/>
      <c r="F5" s="6"/>
      <c r="G5" s="8"/>
      <c r="H5" s="9" t="s">
        <v>25</v>
      </c>
      <c r="I5" s="6"/>
      <c r="J5" s="6"/>
    </row>
    <row r="6" spans="1:10">
      <c r="A6" s="6"/>
      <c r="B6" s="6"/>
      <c r="C6" s="7"/>
      <c r="D6" s="7"/>
      <c r="E6" s="7"/>
      <c r="F6" s="6"/>
      <c r="G6" s="8"/>
      <c r="H6" s="138" t="s">
        <v>26</v>
      </c>
      <c r="I6" s="6"/>
      <c r="J6" s="6"/>
    </row>
    <row r="7" spans="1:10">
      <c r="A7" s="6"/>
      <c r="B7" s="6"/>
      <c r="C7" s="7"/>
      <c r="D7" s="7"/>
      <c r="E7" s="7"/>
      <c r="F7" s="6"/>
      <c r="G7" s="8"/>
      <c r="H7" s="61" t="s">
        <v>27</v>
      </c>
      <c r="I7" s="6"/>
      <c r="J7" s="6"/>
    </row>
    <row r="8" spans="1:10">
      <c r="A8" s="6"/>
      <c r="B8" s="6"/>
      <c r="C8" s="7"/>
      <c r="D8" s="7"/>
      <c r="E8" s="7"/>
      <c r="F8" s="6"/>
      <c r="G8" s="8"/>
      <c r="H8" s="61" t="s">
        <v>28</v>
      </c>
      <c r="I8" s="6"/>
      <c r="J8" s="6"/>
    </row>
    <row r="9" spans="1:10">
      <c r="A9" s="6"/>
      <c r="B9" s="6"/>
      <c r="C9" s="7"/>
      <c r="D9" s="7"/>
      <c r="E9" s="7"/>
      <c r="F9" s="6"/>
      <c r="G9" s="8"/>
      <c r="H9" s="61" t="s">
        <v>29</v>
      </c>
      <c r="I9" s="6"/>
      <c r="J9" s="6"/>
    </row>
    <row r="10" spans="1:10" ht="15.6" thickBot="1">
      <c r="A10" s="6"/>
      <c r="B10" s="6"/>
      <c r="C10" s="8"/>
      <c r="D10" s="7"/>
      <c r="E10" s="7"/>
      <c r="F10" s="6"/>
      <c r="G10" s="8"/>
      <c r="H10" s="61" t="s">
        <v>30</v>
      </c>
      <c r="I10" s="6"/>
      <c r="J10" s="6"/>
    </row>
    <row r="11" spans="1:10" ht="45">
      <c r="A11" s="6"/>
      <c r="B11" s="168" t="s">
        <v>31</v>
      </c>
      <c r="C11" s="10">
        <v>1</v>
      </c>
      <c r="D11" s="11" t="s">
        <v>32</v>
      </c>
      <c r="E11" s="10" t="s">
        <v>33</v>
      </c>
      <c r="F11" s="12" t="s">
        <v>34</v>
      </c>
      <c r="G11" s="10" t="s">
        <v>23</v>
      </c>
      <c r="H11" s="12" t="s">
        <v>35</v>
      </c>
      <c r="I11" s="13" t="s">
        <v>36</v>
      </c>
      <c r="J11" s="6"/>
    </row>
    <row r="12" spans="1:10" ht="30">
      <c r="A12" s="6"/>
      <c r="B12" s="169"/>
      <c r="C12" s="8">
        <v>2</v>
      </c>
      <c r="D12" s="14" t="s">
        <v>37</v>
      </c>
      <c r="E12" s="8" t="s">
        <v>38</v>
      </c>
      <c r="F12" s="15" t="s">
        <v>39</v>
      </c>
      <c r="G12" s="8" t="s">
        <v>23</v>
      </c>
      <c r="H12" s="15" t="s">
        <v>40</v>
      </c>
      <c r="I12" s="16" t="s">
        <v>36</v>
      </c>
      <c r="J12" s="6"/>
    </row>
    <row r="13" spans="1:10" ht="30">
      <c r="A13" s="6"/>
      <c r="B13" s="169"/>
      <c r="C13" s="8">
        <v>3</v>
      </c>
      <c r="D13" s="17" t="s">
        <v>37</v>
      </c>
      <c r="E13" s="7" t="s">
        <v>38</v>
      </c>
      <c r="F13" s="15" t="s">
        <v>41</v>
      </c>
      <c r="G13" s="7" t="s">
        <v>23</v>
      </c>
      <c r="H13" s="101" t="s">
        <v>42</v>
      </c>
      <c r="I13" s="16" t="s">
        <v>43</v>
      </c>
      <c r="J13" s="6"/>
    </row>
    <row r="14" spans="1:10" ht="30.6" thickBot="1">
      <c r="A14" s="6"/>
      <c r="B14" s="169"/>
      <c r="C14" s="8">
        <v>4</v>
      </c>
      <c r="D14" s="14" t="s">
        <v>37</v>
      </c>
      <c r="E14" s="8" t="s">
        <v>38</v>
      </c>
      <c r="F14" s="15" t="s">
        <v>44</v>
      </c>
      <c r="G14" s="8" t="s">
        <v>23</v>
      </c>
      <c r="H14" s="15" t="s">
        <v>45</v>
      </c>
      <c r="I14" s="16" t="s">
        <v>36</v>
      </c>
      <c r="J14" s="6"/>
    </row>
    <row r="15" spans="1:10" ht="60">
      <c r="A15" s="6"/>
      <c r="B15" s="169"/>
      <c r="C15" s="122">
        <v>5</v>
      </c>
      <c r="D15" s="14" t="s">
        <v>46</v>
      </c>
      <c r="E15" s="8" t="s">
        <v>38</v>
      </c>
      <c r="F15" s="123" t="s">
        <v>47</v>
      </c>
      <c r="G15" s="8" t="s">
        <v>23</v>
      </c>
      <c r="H15" s="15" t="s">
        <v>48</v>
      </c>
      <c r="I15" s="16" t="s">
        <v>49</v>
      </c>
      <c r="J15" s="6"/>
    </row>
    <row r="16" spans="1:10" ht="45.6" thickBot="1">
      <c r="A16" s="6"/>
      <c r="B16" s="169"/>
      <c r="C16" s="122">
        <v>5</v>
      </c>
      <c r="D16" s="14" t="s">
        <v>46</v>
      </c>
      <c r="E16" s="8" t="s">
        <v>38</v>
      </c>
      <c r="F16" s="124" t="s">
        <v>47</v>
      </c>
      <c r="G16" s="8" t="s">
        <v>23</v>
      </c>
      <c r="H16" s="15" t="s">
        <v>50</v>
      </c>
      <c r="I16" s="16" t="s">
        <v>36</v>
      </c>
      <c r="J16" s="6"/>
    </row>
    <row r="17" spans="1:10" ht="45.6" thickBot="1">
      <c r="A17" s="6"/>
      <c r="B17" s="169"/>
      <c r="C17" s="8">
        <v>6</v>
      </c>
      <c r="D17" s="14" t="s">
        <v>46</v>
      </c>
      <c r="E17" s="8" t="s">
        <v>38</v>
      </c>
      <c r="F17" s="15" t="s">
        <v>51</v>
      </c>
      <c r="G17" s="8" t="s">
        <v>23</v>
      </c>
      <c r="H17" s="15" t="s">
        <v>52</v>
      </c>
      <c r="I17" s="16" t="s">
        <v>36</v>
      </c>
      <c r="J17" s="6"/>
    </row>
    <row r="18" spans="1:10" ht="45">
      <c r="A18" s="6"/>
      <c r="B18" s="169"/>
      <c r="C18" s="122">
        <v>7</v>
      </c>
      <c r="D18" s="14" t="s">
        <v>46</v>
      </c>
      <c r="E18" s="8" t="s">
        <v>38</v>
      </c>
      <c r="F18" s="123" t="s">
        <v>53</v>
      </c>
      <c r="G18" s="8" t="s">
        <v>23</v>
      </c>
      <c r="H18" s="15" t="s">
        <v>54</v>
      </c>
      <c r="I18" s="16" t="s">
        <v>43</v>
      </c>
      <c r="J18" s="6"/>
    </row>
    <row r="19" spans="1:10" ht="45.6" thickBot="1">
      <c r="A19" s="6"/>
      <c r="B19" s="169"/>
      <c r="C19" s="122">
        <v>7</v>
      </c>
      <c r="D19" s="14" t="s">
        <v>46</v>
      </c>
      <c r="E19" s="8" t="s">
        <v>38</v>
      </c>
      <c r="F19" s="124" t="s">
        <v>53</v>
      </c>
      <c r="G19" s="8" t="s">
        <v>23</v>
      </c>
      <c r="H19" s="15" t="s">
        <v>55</v>
      </c>
      <c r="I19" s="65" t="s">
        <v>56</v>
      </c>
      <c r="J19" s="6"/>
    </row>
    <row r="20" spans="1:10" ht="45">
      <c r="A20" s="6"/>
      <c r="B20" s="169"/>
      <c r="C20" s="122">
        <v>8</v>
      </c>
      <c r="D20" s="18" t="s">
        <v>57</v>
      </c>
      <c r="E20" s="8" t="s">
        <v>33</v>
      </c>
      <c r="F20" s="123" t="s">
        <v>58</v>
      </c>
      <c r="G20" s="8" t="s">
        <v>23</v>
      </c>
      <c r="H20" s="15" t="s">
        <v>59</v>
      </c>
      <c r="I20" s="16" t="s">
        <v>36</v>
      </c>
      <c r="J20" s="6"/>
    </row>
    <row r="21" spans="1:10" ht="45">
      <c r="A21" s="6"/>
      <c r="B21" s="169"/>
      <c r="C21" s="122">
        <v>8</v>
      </c>
      <c r="D21" s="18" t="s">
        <v>57</v>
      </c>
      <c r="E21" s="8" t="s">
        <v>33</v>
      </c>
      <c r="F21" s="125" t="s">
        <v>60</v>
      </c>
      <c r="G21" s="8" t="s">
        <v>23</v>
      </c>
      <c r="H21" s="15" t="s">
        <v>61</v>
      </c>
      <c r="I21" s="16" t="s">
        <v>49</v>
      </c>
      <c r="J21" s="6"/>
    </row>
    <row r="22" spans="1:10" ht="45.6" thickBot="1">
      <c r="A22" s="6"/>
      <c r="B22" s="169"/>
      <c r="C22" s="122">
        <v>8</v>
      </c>
      <c r="D22" s="18" t="s">
        <v>57</v>
      </c>
      <c r="E22" s="8" t="s">
        <v>33</v>
      </c>
      <c r="F22" s="124" t="s">
        <v>62</v>
      </c>
      <c r="G22" s="8" t="s">
        <v>23</v>
      </c>
      <c r="H22" s="15" t="s">
        <v>63</v>
      </c>
      <c r="I22" s="16" t="s">
        <v>43</v>
      </c>
      <c r="J22" s="6"/>
    </row>
    <row r="23" spans="1:10" ht="30">
      <c r="A23" s="6"/>
      <c r="B23" s="169"/>
      <c r="C23" s="8">
        <v>9</v>
      </c>
      <c r="D23" s="18" t="s">
        <v>57</v>
      </c>
      <c r="E23" s="8" t="s">
        <v>33</v>
      </c>
      <c r="F23" s="2" t="s">
        <v>64</v>
      </c>
      <c r="G23" s="8" t="s">
        <v>23</v>
      </c>
      <c r="H23" s="15" t="s">
        <v>65</v>
      </c>
      <c r="I23" s="16" t="s">
        <v>43</v>
      </c>
      <c r="J23" s="6"/>
    </row>
    <row r="24" spans="1:10" ht="30">
      <c r="A24" s="6"/>
      <c r="B24" s="169"/>
      <c r="C24" s="8">
        <v>10</v>
      </c>
      <c r="D24" s="18" t="s">
        <v>57</v>
      </c>
      <c r="E24" s="8" t="s">
        <v>33</v>
      </c>
      <c r="F24" s="2" t="s">
        <v>66</v>
      </c>
      <c r="G24" s="8" t="s">
        <v>23</v>
      </c>
      <c r="H24" s="2" t="s">
        <v>67</v>
      </c>
      <c r="I24" s="65" t="s">
        <v>56</v>
      </c>
      <c r="J24" s="6"/>
    </row>
    <row r="25" spans="1:10" ht="45">
      <c r="A25" s="6"/>
      <c r="B25" s="169"/>
      <c r="C25" s="8">
        <v>11</v>
      </c>
      <c r="D25" s="14" t="s">
        <v>68</v>
      </c>
      <c r="E25" s="8" t="s">
        <v>38</v>
      </c>
      <c r="F25" s="2" t="s">
        <v>69</v>
      </c>
      <c r="G25" s="8" t="s">
        <v>23</v>
      </c>
      <c r="H25" s="2" t="s">
        <v>70</v>
      </c>
      <c r="I25" s="16" t="s">
        <v>43</v>
      </c>
      <c r="J25" s="6"/>
    </row>
    <row r="26" spans="1:10" ht="90">
      <c r="A26" s="6"/>
      <c r="B26" s="169"/>
      <c r="C26" s="8">
        <v>12</v>
      </c>
      <c r="D26" s="14" t="s">
        <v>68</v>
      </c>
      <c r="E26" s="8" t="s">
        <v>38</v>
      </c>
      <c r="F26" s="2" t="s">
        <v>71</v>
      </c>
      <c r="G26" s="8" t="s">
        <v>23</v>
      </c>
      <c r="H26" s="2" t="s">
        <v>72</v>
      </c>
      <c r="I26" s="16" t="s">
        <v>36</v>
      </c>
      <c r="J26" s="6"/>
    </row>
    <row r="27" spans="1:10" ht="60">
      <c r="A27" s="6"/>
      <c r="B27" s="169"/>
      <c r="C27" s="8">
        <v>13</v>
      </c>
      <c r="D27" s="14" t="s">
        <v>73</v>
      </c>
      <c r="E27" s="8" t="s">
        <v>38</v>
      </c>
      <c r="F27" s="2" t="s">
        <v>74</v>
      </c>
      <c r="G27" s="19" t="s">
        <v>21</v>
      </c>
      <c r="H27" s="20" t="s">
        <v>75</v>
      </c>
      <c r="I27" s="65" t="s">
        <v>56</v>
      </c>
      <c r="J27" s="6"/>
    </row>
    <row r="28" spans="1:10" ht="45">
      <c r="A28" s="6"/>
      <c r="B28" s="169"/>
      <c r="C28" s="8">
        <v>14</v>
      </c>
      <c r="D28" s="14" t="s">
        <v>73</v>
      </c>
      <c r="E28" s="8" t="s">
        <v>38</v>
      </c>
      <c r="F28" s="2" t="s">
        <v>76</v>
      </c>
      <c r="G28" s="8" t="s">
        <v>23</v>
      </c>
      <c r="H28" s="2" t="s">
        <v>77</v>
      </c>
      <c r="I28" s="16" t="s">
        <v>36</v>
      </c>
      <c r="J28" s="6"/>
    </row>
    <row r="29" spans="1:10" ht="45">
      <c r="A29" s="6"/>
      <c r="B29" s="169"/>
      <c r="C29" s="8">
        <v>15</v>
      </c>
      <c r="D29" s="14" t="s">
        <v>73</v>
      </c>
      <c r="E29" s="8" t="s">
        <v>38</v>
      </c>
      <c r="F29" s="2" t="s">
        <v>78</v>
      </c>
      <c r="G29" s="8" t="s">
        <v>23</v>
      </c>
      <c r="H29" s="2" t="s">
        <v>79</v>
      </c>
      <c r="I29" s="65" t="s">
        <v>80</v>
      </c>
      <c r="J29" s="6"/>
    </row>
    <row r="30" spans="1:10" ht="30">
      <c r="A30" s="6"/>
      <c r="B30" s="169"/>
      <c r="C30" s="8">
        <v>16</v>
      </c>
      <c r="D30" s="14" t="s">
        <v>73</v>
      </c>
      <c r="E30" s="8" t="s">
        <v>38</v>
      </c>
      <c r="F30" s="2" t="s">
        <v>81</v>
      </c>
      <c r="G30" s="8" t="s">
        <v>23</v>
      </c>
      <c r="H30" s="2" t="s">
        <v>82</v>
      </c>
      <c r="I30" s="65" t="s">
        <v>80</v>
      </c>
      <c r="J30" s="6"/>
    </row>
    <row r="31" spans="1:10" ht="60">
      <c r="A31" s="6"/>
      <c r="B31" s="169"/>
      <c r="C31" s="8">
        <v>17</v>
      </c>
      <c r="D31" s="14" t="s">
        <v>73</v>
      </c>
      <c r="E31" s="8" t="s">
        <v>38</v>
      </c>
      <c r="F31" s="2" t="s">
        <v>83</v>
      </c>
      <c r="G31" s="8" t="s">
        <v>23</v>
      </c>
      <c r="H31" s="2" t="s">
        <v>84</v>
      </c>
      <c r="I31" s="65" t="s">
        <v>43</v>
      </c>
      <c r="J31" s="6"/>
    </row>
    <row r="32" spans="1:10" ht="60">
      <c r="A32" s="6"/>
      <c r="B32" s="169"/>
      <c r="C32" s="8">
        <v>18</v>
      </c>
      <c r="D32" s="14" t="s">
        <v>73</v>
      </c>
      <c r="E32" s="8" t="s">
        <v>38</v>
      </c>
      <c r="F32" s="15" t="s">
        <v>85</v>
      </c>
      <c r="G32" s="8" t="s">
        <v>23</v>
      </c>
      <c r="H32" s="2" t="s">
        <v>86</v>
      </c>
      <c r="I32" s="65" t="s">
        <v>80</v>
      </c>
      <c r="J32" s="6"/>
    </row>
    <row r="33" spans="1:10" ht="30">
      <c r="A33" s="6"/>
      <c r="B33" s="169"/>
      <c r="C33" s="8">
        <v>19</v>
      </c>
      <c r="D33" s="14" t="s">
        <v>73</v>
      </c>
      <c r="E33" s="8" t="s">
        <v>38</v>
      </c>
      <c r="F33" s="15" t="s">
        <v>87</v>
      </c>
      <c r="G33" s="8" t="s">
        <v>23</v>
      </c>
      <c r="H33" s="2" t="s">
        <v>88</v>
      </c>
      <c r="I33" s="65" t="s">
        <v>56</v>
      </c>
      <c r="J33" s="6"/>
    </row>
    <row r="34" spans="1:10" ht="45.6" thickBot="1">
      <c r="A34" s="6"/>
      <c r="B34" s="169"/>
      <c r="C34" s="8">
        <v>20</v>
      </c>
      <c r="D34" s="14" t="s">
        <v>89</v>
      </c>
      <c r="E34" s="8" t="s">
        <v>38</v>
      </c>
      <c r="F34" s="2" t="s">
        <v>90</v>
      </c>
      <c r="G34" s="8" t="s">
        <v>23</v>
      </c>
      <c r="H34" s="2" t="s">
        <v>91</v>
      </c>
      <c r="I34" s="16" t="s">
        <v>36</v>
      </c>
      <c r="J34" s="6"/>
    </row>
    <row r="35" spans="1:10" ht="30">
      <c r="A35" s="6"/>
      <c r="B35" s="169"/>
      <c r="C35" s="122">
        <v>21</v>
      </c>
      <c r="D35" s="14" t="s">
        <v>89</v>
      </c>
      <c r="E35" s="8" t="s">
        <v>38</v>
      </c>
      <c r="F35" s="126" t="s">
        <v>92</v>
      </c>
      <c r="G35" s="8" t="s">
        <v>23</v>
      </c>
      <c r="H35" s="2" t="s">
        <v>93</v>
      </c>
      <c r="I35" s="16" t="s">
        <v>49</v>
      </c>
      <c r="J35" s="6"/>
    </row>
    <row r="36" spans="1:10" ht="15.6" thickBot="1">
      <c r="A36" s="6"/>
      <c r="B36" s="169"/>
      <c r="C36" s="122">
        <v>21</v>
      </c>
      <c r="D36" s="14" t="s">
        <v>89</v>
      </c>
      <c r="E36" s="8" t="s">
        <v>38</v>
      </c>
      <c r="F36" s="127" t="s">
        <v>94</v>
      </c>
      <c r="G36" s="8" t="s">
        <v>23</v>
      </c>
      <c r="H36" s="2" t="s">
        <v>95</v>
      </c>
      <c r="I36" s="16" t="s">
        <v>36</v>
      </c>
      <c r="J36" s="6"/>
    </row>
    <row r="37" spans="1:10" ht="30">
      <c r="A37" s="6"/>
      <c r="B37" s="169"/>
      <c r="C37" s="8">
        <v>22</v>
      </c>
      <c r="D37" s="14" t="s">
        <v>89</v>
      </c>
      <c r="E37" s="8" t="s">
        <v>38</v>
      </c>
      <c r="F37" s="2" t="s">
        <v>96</v>
      </c>
      <c r="G37" s="8" t="s">
        <v>23</v>
      </c>
      <c r="H37" s="2" t="s">
        <v>97</v>
      </c>
      <c r="I37" s="16" t="s">
        <v>43</v>
      </c>
      <c r="J37" s="6"/>
    </row>
    <row r="38" spans="1:10" ht="30.6" thickBot="1">
      <c r="A38" s="6"/>
      <c r="B38" s="169"/>
      <c r="C38" s="8">
        <v>23</v>
      </c>
      <c r="D38" s="14" t="s">
        <v>89</v>
      </c>
      <c r="E38" s="8" t="s">
        <v>38</v>
      </c>
      <c r="F38" s="2" t="s">
        <v>98</v>
      </c>
      <c r="G38" s="19" t="s">
        <v>21</v>
      </c>
      <c r="H38" s="2" t="s">
        <v>99</v>
      </c>
      <c r="I38" s="16" t="s">
        <v>43</v>
      </c>
      <c r="J38" s="6"/>
    </row>
    <row r="39" spans="1:10" ht="45">
      <c r="A39" s="6"/>
      <c r="B39" s="169"/>
      <c r="C39" s="122">
        <v>24</v>
      </c>
      <c r="D39" s="14" t="s">
        <v>100</v>
      </c>
      <c r="E39" s="8" t="s">
        <v>38</v>
      </c>
      <c r="F39" s="126" t="s">
        <v>101</v>
      </c>
      <c r="G39" s="8" t="s">
        <v>23</v>
      </c>
      <c r="H39" s="2" t="s">
        <v>102</v>
      </c>
      <c r="I39" s="16" t="s">
        <v>49</v>
      </c>
      <c r="J39" s="6"/>
    </row>
    <row r="40" spans="1:10" ht="60.6" thickBot="1">
      <c r="A40" s="6"/>
      <c r="B40" s="170"/>
      <c r="C40" s="128">
        <v>24</v>
      </c>
      <c r="D40" s="22" t="s">
        <v>100</v>
      </c>
      <c r="E40" s="23" t="s">
        <v>38</v>
      </c>
      <c r="F40" s="127" t="s">
        <v>101</v>
      </c>
      <c r="G40" s="23" t="s">
        <v>23</v>
      </c>
      <c r="H40" s="24" t="s">
        <v>103</v>
      </c>
      <c r="I40" s="25" t="s">
        <v>36</v>
      </c>
      <c r="J40" s="6"/>
    </row>
    <row r="41" spans="1:10" ht="30.6" thickBot="1">
      <c r="A41" s="6"/>
      <c r="B41" s="172" t="s">
        <v>104</v>
      </c>
      <c r="C41" s="10">
        <v>25</v>
      </c>
      <c r="D41" s="26" t="s">
        <v>105</v>
      </c>
      <c r="E41" s="10" t="s">
        <v>38</v>
      </c>
      <c r="F41" s="27" t="s">
        <v>106</v>
      </c>
      <c r="G41" s="19" t="s">
        <v>21</v>
      </c>
      <c r="H41" s="27" t="s">
        <v>107</v>
      </c>
      <c r="I41" s="13" t="s">
        <v>36</v>
      </c>
      <c r="J41" s="6"/>
    </row>
    <row r="42" spans="1:10" ht="45">
      <c r="A42" s="6"/>
      <c r="B42" s="173"/>
      <c r="C42" s="122">
        <v>26</v>
      </c>
      <c r="D42" s="14" t="s">
        <v>105</v>
      </c>
      <c r="E42" s="8" t="s">
        <v>38</v>
      </c>
      <c r="F42" s="126" t="s">
        <v>108</v>
      </c>
      <c r="G42" s="48" t="s">
        <v>21</v>
      </c>
      <c r="H42" s="2" t="s">
        <v>109</v>
      </c>
      <c r="I42" s="16" t="s">
        <v>43</v>
      </c>
      <c r="J42" s="6"/>
    </row>
    <row r="43" spans="1:10" ht="30.6" thickBot="1">
      <c r="A43" s="6"/>
      <c r="B43" s="173"/>
      <c r="C43" s="122">
        <v>26</v>
      </c>
      <c r="D43" s="14" t="s">
        <v>105</v>
      </c>
      <c r="E43" s="8" t="s">
        <v>38</v>
      </c>
      <c r="F43" s="127" t="s">
        <v>108</v>
      </c>
      <c r="G43" s="48" t="s">
        <v>21</v>
      </c>
      <c r="H43" s="2" t="s">
        <v>110</v>
      </c>
      <c r="I43" s="65" t="s">
        <v>36</v>
      </c>
      <c r="J43" s="6"/>
    </row>
    <row r="44" spans="1:10" ht="30">
      <c r="A44" s="6"/>
      <c r="B44" s="173"/>
      <c r="C44" s="8">
        <v>27</v>
      </c>
      <c r="D44" s="14" t="s">
        <v>105</v>
      </c>
      <c r="E44" s="8" t="s">
        <v>38</v>
      </c>
      <c r="F44" s="2" t="s">
        <v>111</v>
      </c>
      <c r="G44" s="19" t="s">
        <v>21</v>
      </c>
      <c r="H44" s="2" t="s">
        <v>112</v>
      </c>
      <c r="I44" s="65" t="s">
        <v>43</v>
      </c>
      <c r="J44" s="6"/>
    </row>
    <row r="45" spans="1:10" ht="45.6" thickBot="1">
      <c r="A45" s="6"/>
      <c r="B45" s="173"/>
      <c r="C45" s="8">
        <v>28</v>
      </c>
      <c r="D45" s="14" t="s">
        <v>105</v>
      </c>
      <c r="E45" s="8" t="s">
        <v>38</v>
      </c>
      <c r="F45" s="2" t="s">
        <v>113</v>
      </c>
      <c r="G45" s="8" t="s">
        <v>23</v>
      </c>
      <c r="H45" s="2" t="s">
        <v>114</v>
      </c>
      <c r="I45" s="65" t="s">
        <v>43</v>
      </c>
      <c r="J45" s="6"/>
    </row>
    <row r="46" spans="1:10" ht="45">
      <c r="A46" s="6"/>
      <c r="B46" s="173"/>
      <c r="C46" s="122">
        <v>29</v>
      </c>
      <c r="D46" s="14" t="s">
        <v>105</v>
      </c>
      <c r="E46" s="8" t="s">
        <v>38</v>
      </c>
      <c r="F46" s="126" t="s">
        <v>115</v>
      </c>
      <c r="G46" s="8" t="s">
        <v>23</v>
      </c>
      <c r="H46" s="2" t="s">
        <v>116</v>
      </c>
      <c r="I46" s="65" t="s">
        <v>43</v>
      </c>
      <c r="J46" s="6"/>
    </row>
    <row r="47" spans="1:10" ht="45">
      <c r="A47" s="6"/>
      <c r="B47" s="173"/>
      <c r="C47" s="122">
        <v>29</v>
      </c>
      <c r="D47" s="14" t="s">
        <v>105</v>
      </c>
      <c r="E47" s="8" t="s">
        <v>38</v>
      </c>
      <c r="F47" s="129" t="s">
        <v>115</v>
      </c>
      <c r="G47" s="8" t="s">
        <v>23</v>
      </c>
      <c r="H47" s="2" t="s">
        <v>117</v>
      </c>
      <c r="I47" s="65" t="s">
        <v>49</v>
      </c>
      <c r="J47" s="6"/>
    </row>
    <row r="48" spans="1:10" ht="45.6" thickBot="1">
      <c r="A48" s="6"/>
      <c r="B48" s="173"/>
      <c r="C48" s="122">
        <v>29</v>
      </c>
      <c r="D48" s="14" t="s">
        <v>105</v>
      </c>
      <c r="E48" s="8" t="s">
        <v>38</v>
      </c>
      <c r="F48" s="127" t="s">
        <v>115</v>
      </c>
      <c r="G48" s="8" t="s">
        <v>23</v>
      </c>
      <c r="H48" s="2" t="s">
        <v>118</v>
      </c>
      <c r="I48" s="65" t="s">
        <v>36</v>
      </c>
      <c r="J48" s="6"/>
    </row>
    <row r="49" spans="1:10" ht="30.6" thickBot="1">
      <c r="A49" s="6"/>
      <c r="B49" s="173"/>
      <c r="C49" s="8">
        <v>30</v>
      </c>
      <c r="D49" s="14" t="s">
        <v>105</v>
      </c>
      <c r="E49" s="8" t="s">
        <v>38</v>
      </c>
      <c r="F49" s="2" t="s">
        <v>119</v>
      </c>
      <c r="G49" s="8" t="s">
        <v>23</v>
      </c>
      <c r="H49" s="2" t="s">
        <v>120</v>
      </c>
      <c r="I49" s="65" t="s">
        <v>43</v>
      </c>
      <c r="J49" s="6"/>
    </row>
    <row r="50" spans="1:10" ht="60">
      <c r="A50" s="6"/>
      <c r="B50" s="173"/>
      <c r="C50" s="122">
        <v>31</v>
      </c>
      <c r="D50" s="18" t="s">
        <v>121</v>
      </c>
      <c r="E50" s="8" t="s">
        <v>33</v>
      </c>
      <c r="F50" s="126" t="s">
        <v>122</v>
      </c>
      <c r="G50" s="8" t="s">
        <v>23</v>
      </c>
      <c r="H50" s="2" t="s">
        <v>123</v>
      </c>
      <c r="I50" s="65" t="s">
        <v>36</v>
      </c>
      <c r="J50" s="6"/>
    </row>
    <row r="51" spans="1:10" ht="60.6" thickBot="1">
      <c r="A51" s="6"/>
      <c r="B51" s="173"/>
      <c r="C51" s="122">
        <v>31</v>
      </c>
      <c r="D51" s="18" t="s">
        <v>121</v>
      </c>
      <c r="E51" s="8" t="s">
        <v>33</v>
      </c>
      <c r="F51" s="127" t="s">
        <v>122</v>
      </c>
      <c r="G51" s="8" t="s">
        <v>23</v>
      </c>
      <c r="H51" s="2" t="s">
        <v>124</v>
      </c>
      <c r="I51" s="65" t="s">
        <v>43</v>
      </c>
      <c r="J51" s="6"/>
    </row>
    <row r="52" spans="1:10" ht="30">
      <c r="A52" s="6"/>
      <c r="B52" s="173"/>
      <c r="C52" s="122">
        <v>32</v>
      </c>
      <c r="D52" s="18" t="s">
        <v>121</v>
      </c>
      <c r="E52" s="8" t="s">
        <v>33</v>
      </c>
      <c r="F52" s="126" t="s">
        <v>125</v>
      </c>
      <c r="G52" s="8" t="s">
        <v>23</v>
      </c>
      <c r="H52" s="2" t="s">
        <v>126</v>
      </c>
      <c r="I52" s="65" t="s">
        <v>36</v>
      </c>
      <c r="J52" s="6"/>
    </row>
    <row r="53" spans="1:10" ht="30">
      <c r="A53" s="6"/>
      <c r="B53" s="173"/>
      <c r="C53" s="122">
        <v>32</v>
      </c>
      <c r="D53" s="18" t="s">
        <v>121</v>
      </c>
      <c r="E53" s="8" t="s">
        <v>33</v>
      </c>
      <c r="F53" s="129" t="s">
        <v>125</v>
      </c>
      <c r="G53" s="8" t="s">
        <v>23</v>
      </c>
      <c r="H53" s="2" t="s">
        <v>127</v>
      </c>
      <c r="I53" s="65" t="s">
        <v>43</v>
      </c>
      <c r="J53" s="6"/>
    </row>
    <row r="54" spans="1:10" ht="30.6" thickBot="1">
      <c r="A54" s="6"/>
      <c r="B54" s="173"/>
      <c r="C54" s="122">
        <v>32</v>
      </c>
      <c r="D54" s="18" t="s">
        <v>121</v>
      </c>
      <c r="E54" s="8" t="s">
        <v>33</v>
      </c>
      <c r="F54" s="127" t="s">
        <v>125</v>
      </c>
      <c r="G54" s="8" t="s">
        <v>23</v>
      </c>
      <c r="H54" s="2" t="s">
        <v>128</v>
      </c>
      <c r="I54" s="65" t="s">
        <v>56</v>
      </c>
      <c r="J54" s="6"/>
    </row>
    <row r="55" spans="1:10" ht="30">
      <c r="A55" s="6"/>
      <c r="B55" s="173"/>
      <c r="C55" s="122">
        <v>33</v>
      </c>
      <c r="D55" s="18" t="s">
        <v>121</v>
      </c>
      <c r="E55" s="8" t="s">
        <v>33</v>
      </c>
      <c r="F55" s="126" t="s">
        <v>129</v>
      </c>
      <c r="G55" s="8" t="s">
        <v>23</v>
      </c>
      <c r="H55" s="2" t="s">
        <v>130</v>
      </c>
      <c r="I55" s="65" t="s">
        <v>80</v>
      </c>
      <c r="J55" s="6"/>
    </row>
    <row r="56" spans="1:10" ht="30.6" thickBot="1">
      <c r="A56" s="6"/>
      <c r="B56" s="173"/>
      <c r="C56" s="122">
        <v>33</v>
      </c>
      <c r="D56" s="18" t="s">
        <v>121</v>
      </c>
      <c r="E56" s="8" t="s">
        <v>33</v>
      </c>
      <c r="F56" s="127" t="s">
        <v>129</v>
      </c>
      <c r="G56" s="8" t="s">
        <v>23</v>
      </c>
      <c r="H56" s="2" t="s">
        <v>131</v>
      </c>
      <c r="I56" s="65" t="s">
        <v>36</v>
      </c>
      <c r="J56" s="6"/>
    </row>
    <row r="57" spans="1:10" ht="30.6" thickBot="1">
      <c r="A57" s="6"/>
      <c r="B57" s="173"/>
      <c r="C57" s="8">
        <v>34</v>
      </c>
      <c r="D57" s="18" t="s">
        <v>121</v>
      </c>
      <c r="E57" s="8" t="s">
        <v>33</v>
      </c>
      <c r="F57" s="2" t="s">
        <v>132</v>
      </c>
      <c r="G57" s="8" t="s">
        <v>23</v>
      </c>
      <c r="H57" s="2" t="s">
        <v>133</v>
      </c>
      <c r="I57" s="65" t="s">
        <v>43</v>
      </c>
      <c r="J57" s="6"/>
    </row>
    <row r="58" spans="1:10" ht="45">
      <c r="A58" s="6"/>
      <c r="B58" s="173"/>
      <c r="C58" s="122">
        <v>35</v>
      </c>
      <c r="D58" s="18" t="s">
        <v>121</v>
      </c>
      <c r="E58" s="8" t="s">
        <v>33</v>
      </c>
      <c r="F58" s="126" t="s">
        <v>134</v>
      </c>
      <c r="G58" s="8" t="s">
        <v>23</v>
      </c>
      <c r="H58" s="2" t="s">
        <v>135</v>
      </c>
      <c r="I58" s="65" t="s">
        <v>80</v>
      </c>
      <c r="J58" s="6"/>
    </row>
    <row r="59" spans="1:10" ht="30.6" thickBot="1">
      <c r="A59" s="6"/>
      <c r="B59" s="173"/>
      <c r="C59" s="122">
        <v>35</v>
      </c>
      <c r="D59" s="18" t="s">
        <v>121</v>
      </c>
      <c r="E59" s="8" t="s">
        <v>33</v>
      </c>
      <c r="F59" s="127" t="s">
        <v>134</v>
      </c>
      <c r="G59" s="8" t="s">
        <v>23</v>
      </c>
      <c r="H59" s="2" t="s">
        <v>136</v>
      </c>
      <c r="I59" s="65" t="s">
        <v>56</v>
      </c>
      <c r="J59" s="6"/>
    </row>
    <row r="60" spans="1:10" ht="45">
      <c r="A60" s="6"/>
      <c r="B60" s="173"/>
      <c r="C60" s="122">
        <v>36</v>
      </c>
      <c r="D60" s="18" t="s">
        <v>121</v>
      </c>
      <c r="E60" s="8" t="s">
        <v>33</v>
      </c>
      <c r="F60" s="126" t="s">
        <v>137</v>
      </c>
      <c r="G60" s="8" t="s">
        <v>23</v>
      </c>
      <c r="H60" s="2" t="s">
        <v>138</v>
      </c>
      <c r="I60" s="65" t="s">
        <v>36</v>
      </c>
      <c r="J60" s="6"/>
    </row>
    <row r="61" spans="1:10" ht="45">
      <c r="A61" s="6"/>
      <c r="B61" s="173"/>
      <c r="C61" s="122">
        <v>36</v>
      </c>
      <c r="D61" s="18" t="s">
        <v>121</v>
      </c>
      <c r="E61" s="8" t="s">
        <v>33</v>
      </c>
      <c r="F61" s="129" t="s">
        <v>137</v>
      </c>
      <c r="G61" s="8" t="s">
        <v>23</v>
      </c>
      <c r="H61" s="2" t="s">
        <v>139</v>
      </c>
      <c r="I61" s="65" t="s">
        <v>43</v>
      </c>
      <c r="J61" s="6"/>
    </row>
    <row r="62" spans="1:10" ht="45.6" thickBot="1">
      <c r="A62" s="6"/>
      <c r="B62" s="173"/>
      <c r="C62" s="122">
        <v>36</v>
      </c>
      <c r="D62" s="18" t="s">
        <v>121</v>
      </c>
      <c r="E62" s="8" t="s">
        <v>33</v>
      </c>
      <c r="F62" s="127" t="s">
        <v>137</v>
      </c>
      <c r="G62" s="8" t="s">
        <v>23</v>
      </c>
      <c r="H62" s="2" t="s">
        <v>140</v>
      </c>
      <c r="I62" s="65" t="s">
        <v>56</v>
      </c>
      <c r="J62" s="6"/>
    </row>
    <row r="63" spans="1:10" ht="45">
      <c r="A63" s="6"/>
      <c r="B63" s="173"/>
      <c r="C63" s="8">
        <v>37</v>
      </c>
      <c r="D63" s="18" t="s">
        <v>121</v>
      </c>
      <c r="E63" s="83" t="s">
        <v>33</v>
      </c>
      <c r="F63" s="2" t="s">
        <v>141</v>
      </c>
      <c r="G63" s="83" t="s">
        <v>23</v>
      </c>
      <c r="H63" s="2" t="s">
        <v>142</v>
      </c>
      <c r="I63" s="65" t="s">
        <v>36</v>
      </c>
      <c r="J63" s="6"/>
    </row>
    <row r="64" spans="1:10" ht="45.6" thickBot="1">
      <c r="A64" s="6"/>
      <c r="B64" s="173"/>
      <c r="C64" s="8">
        <v>38</v>
      </c>
      <c r="D64" s="14" t="s">
        <v>143</v>
      </c>
      <c r="E64" s="83" t="s">
        <v>38</v>
      </c>
      <c r="F64" s="2" t="s">
        <v>144</v>
      </c>
      <c r="G64" s="83" t="s">
        <v>23</v>
      </c>
      <c r="H64" s="2" t="s">
        <v>145</v>
      </c>
      <c r="I64" s="65" t="s">
        <v>36</v>
      </c>
      <c r="J64" s="6"/>
    </row>
    <row r="65" spans="1:10" ht="30">
      <c r="A65" s="6"/>
      <c r="B65" s="173"/>
      <c r="C65" s="122">
        <v>39</v>
      </c>
      <c r="D65" s="14" t="s">
        <v>143</v>
      </c>
      <c r="E65" s="8" t="s">
        <v>38</v>
      </c>
      <c r="F65" s="126" t="s">
        <v>146</v>
      </c>
      <c r="G65" s="8" t="s">
        <v>23</v>
      </c>
      <c r="H65" s="2" t="s">
        <v>147</v>
      </c>
      <c r="I65" s="65" t="s">
        <v>43</v>
      </c>
      <c r="J65" s="6"/>
    </row>
    <row r="66" spans="1:10" ht="30">
      <c r="A66" s="6"/>
      <c r="B66" s="173"/>
      <c r="C66" s="122">
        <v>39</v>
      </c>
      <c r="D66" s="14" t="s">
        <v>143</v>
      </c>
      <c r="E66" s="8" t="s">
        <v>38</v>
      </c>
      <c r="F66" s="129" t="s">
        <v>146</v>
      </c>
      <c r="G66" s="8" t="s">
        <v>23</v>
      </c>
      <c r="H66" s="2" t="s">
        <v>148</v>
      </c>
      <c r="I66" s="65" t="s">
        <v>56</v>
      </c>
      <c r="J66" s="6"/>
    </row>
    <row r="67" spans="1:10" ht="45.6" thickBot="1">
      <c r="A67" s="6"/>
      <c r="B67" s="173"/>
      <c r="C67" s="122">
        <v>39</v>
      </c>
      <c r="D67" s="14" t="s">
        <v>143</v>
      </c>
      <c r="E67" s="8" t="s">
        <v>38</v>
      </c>
      <c r="F67" s="127" t="s">
        <v>146</v>
      </c>
      <c r="G67" s="8" t="s">
        <v>23</v>
      </c>
      <c r="H67" s="2" t="s">
        <v>149</v>
      </c>
      <c r="I67" s="65" t="s">
        <v>49</v>
      </c>
      <c r="J67" s="6"/>
    </row>
    <row r="68" spans="1:10" ht="30">
      <c r="A68" s="6"/>
      <c r="B68" s="173"/>
      <c r="C68" s="122">
        <v>40</v>
      </c>
      <c r="D68" s="14" t="s">
        <v>143</v>
      </c>
      <c r="E68" s="8" t="s">
        <v>38</v>
      </c>
      <c r="F68" s="126" t="s">
        <v>150</v>
      </c>
      <c r="G68" s="8" t="s">
        <v>23</v>
      </c>
      <c r="H68" s="2" t="s">
        <v>151</v>
      </c>
      <c r="I68" s="65" t="s">
        <v>43</v>
      </c>
      <c r="J68" s="6"/>
    </row>
    <row r="69" spans="1:10" ht="30.6" thickBot="1">
      <c r="A69" s="6"/>
      <c r="B69" s="173"/>
      <c r="C69" s="122">
        <v>40</v>
      </c>
      <c r="D69" s="14" t="s">
        <v>143</v>
      </c>
      <c r="E69" s="8" t="s">
        <v>38</v>
      </c>
      <c r="F69" s="127" t="s">
        <v>150</v>
      </c>
      <c r="G69" s="8" t="s">
        <v>23</v>
      </c>
      <c r="H69" s="2" t="s">
        <v>152</v>
      </c>
      <c r="I69" s="65" t="s">
        <v>56</v>
      </c>
      <c r="J69" s="6"/>
    </row>
    <row r="70" spans="1:10" ht="30">
      <c r="A70" s="6"/>
      <c r="B70" s="173"/>
      <c r="C70" s="8">
        <v>41</v>
      </c>
      <c r="D70" s="14" t="s">
        <v>143</v>
      </c>
      <c r="E70" s="8" t="s">
        <v>38</v>
      </c>
      <c r="F70" s="2" t="s">
        <v>153</v>
      </c>
      <c r="G70" s="8" t="s">
        <v>23</v>
      </c>
      <c r="H70" s="2" t="s">
        <v>154</v>
      </c>
      <c r="I70" s="65" t="s">
        <v>43</v>
      </c>
      <c r="J70" s="6"/>
    </row>
    <row r="71" spans="1:10" ht="30">
      <c r="A71" s="6"/>
      <c r="B71" s="173"/>
      <c r="C71" s="8">
        <v>42</v>
      </c>
      <c r="D71" s="14" t="s">
        <v>143</v>
      </c>
      <c r="E71" s="8" t="s">
        <v>38</v>
      </c>
      <c r="F71" s="2" t="s">
        <v>155</v>
      </c>
      <c r="G71" s="8" t="s">
        <v>23</v>
      </c>
      <c r="H71" s="2" t="s">
        <v>156</v>
      </c>
      <c r="I71" s="65" t="s">
        <v>56</v>
      </c>
      <c r="J71" s="6"/>
    </row>
    <row r="72" spans="1:10" ht="45.6" thickBot="1">
      <c r="A72" s="6"/>
      <c r="B72" s="173"/>
      <c r="C72" s="8">
        <v>43</v>
      </c>
      <c r="D72" s="14" t="s">
        <v>143</v>
      </c>
      <c r="E72" s="8" t="s">
        <v>38</v>
      </c>
      <c r="F72" s="2" t="s">
        <v>157</v>
      </c>
      <c r="G72" s="8" t="s">
        <v>23</v>
      </c>
      <c r="H72" s="2" t="s">
        <v>158</v>
      </c>
      <c r="I72" s="65" t="s">
        <v>43</v>
      </c>
      <c r="J72" s="6"/>
    </row>
    <row r="73" spans="1:10" ht="42.95" customHeight="1">
      <c r="A73" s="6"/>
      <c r="B73" s="173"/>
      <c r="C73" s="122">
        <v>44</v>
      </c>
      <c r="D73" s="14" t="s">
        <v>159</v>
      </c>
      <c r="E73" s="8" t="s">
        <v>38</v>
      </c>
      <c r="F73" s="126" t="s">
        <v>160</v>
      </c>
      <c r="G73" s="8" t="s">
        <v>23</v>
      </c>
      <c r="H73" s="2" t="s">
        <v>161</v>
      </c>
      <c r="I73" s="65" t="s">
        <v>43</v>
      </c>
      <c r="J73" s="6"/>
    </row>
    <row r="74" spans="1:10" ht="30">
      <c r="A74" s="6"/>
      <c r="B74" s="173"/>
      <c r="C74" s="122">
        <v>44</v>
      </c>
      <c r="D74" s="14" t="s">
        <v>159</v>
      </c>
      <c r="E74" s="8" t="s">
        <v>38</v>
      </c>
      <c r="F74" s="129" t="s">
        <v>160</v>
      </c>
      <c r="G74" s="8" t="s">
        <v>23</v>
      </c>
      <c r="H74" s="2" t="s">
        <v>162</v>
      </c>
      <c r="I74" s="65" t="s">
        <v>36</v>
      </c>
      <c r="J74" s="6"/>
    </row>
    <row r="75" spans="1:10" ht="30.6" thickBot="1">
      <c r="A75" s="6"/>
      <c r="B75" s="173"/>
      <c r="C75" s="122">
        <v>44</v>
      </c>
      <c r="D75" s="14" t="s">
        <v>159</v>
      </c>
      <c r="E75" s="8" t="s">
        <v>38</v>
      </c>
      <c r="F75" s="127" t="s">
        <v>160</v>
      </c>
      <c r="G75" s="8" t="s">
        <v>23</v>
      </c>
      <c r="H75" s="2" t="s">
        <v>163</v>
      </c>
      <c r="I75" s="65" t="s">
        <v>56</v>
      </c>
      <c r="J75" s="6"/>
    </row>
    <row r="76" spans="1:10">
      <c r="A76" s="6"/>
      <c r="B76" s="173"/>
      <c r="C76" s="8">
        <v>45</v>
      </c>
      <c r="D76" s="14" t="s">
        <v>159</v>
      </c>
      <c r="E76" s="8" t="s">
        <v>38</v>
      </c>
      <c r="F76" s="2" t="s">
        <v>164</v>
      </c>
      <c r="G76" s="8" t="s">
        <v>23</v>
      </c>
      <c r="H76" s="2" t="s">
        <v>165</v>
      </c>
      <c r="I76" s="65" t="s">
        <v>43</v>
      </c>
      <c r="J76" s="6"/>
    </row>
    <row r="77" spans="1:10" ht="60">
      <c r="A77" s="6"/>
      <c r="B77" s="173"/>
      <c r="C77" s="8">
        <v>46</v>
      </c>
      <c r="D77" s="18" t="s">
        <v>166</v>
      </c>
      <c r="E77" s="8" t="s">
        <v>33</v>
      </c>
      <c r="F77" s="2" t="s">
        <v>167</v>
      </c>
      <c r="G77" s="8" t="s">
        <v>23</v>
      </c>
      <c r="H77" s="2" t="s">
        <v>168</v>
      </c>
      <c r="I77" s="65" t="s">
        <v>49</v>
      </c>
      <c r="J77" s="6"/>
    </row>
    <row r="78" spans="1:10" ht="30.6" thickBot="1">
      <c r="A78" s="6"/>
      <c r="B78" s="173"/>
      <c r="C78" s="8">
        <v>47</v>
      </c>
      <c r="D78" s="18" t="s">
        <v>166</v>
      </c>
      <c r="E78" s="8" t="s">
        <v>33</v>
      </c>
      <c r="F78" s="2" t="s">
        <v>169</v>
      </c>
      <c r="G78" s="8" t="s">
        <v>23</v>
      </c>
      <c r="H78" s="2" t="s">
        <v>170</v>
      </c>
      <c r="I78" s="65" t="s">
        <v>56</v>
      </c>
      <c r="J78" s="6"/>
    </row>
    <row r="79" spans="1:10" ht="30">
      <c r="A79" s="6"/>
      <c r="B79" s="173"/>
      <c r="C79" s="122">
        <v>48</v>
      </c>
      <c r="D79" s="14" t="s">
        <v>171</v>
      </c>
      <c r="E79" s="8" t="s">
        <v>38</v>
      </c>
      <c r="F79" s="126" t="s">
        <v>172</v>
      </c>
      <c r="G79" s="8" t="s">
        <v>23</v>
      </c>
      <c r="H79" s="2" t="s">
        <v>173</v>
      </c>
      <c r="I79" s="65" t="s">
        <v>36</v>
      </c>
      <c r="J79" s="6"/>
    </row>
    <row r="80" spans="1:10" ht="30.6" thickBot="1">
      <c r="A80" s="6"/>
      <c r="B80" s="173"/>
      <c r="C80" s="122">
        <v>48</v>
      </c>
      <c r="D80" s="14" t="s">
        <v>171</v>
      </c>
      <c r="E80" s="8" t="s">
        <v>38</v>
      </c>
      <c r="F80" s="127" t="s">
        <v>172</v>
      </c>
      <c r="G80" s="8" t="s">
        <v>23</v>
      </c>
      <c r="H80" s="2" t="s">
        <v>174</v>
      </c>
      <c r="I80" s="65" t="s">
        <v>49</v>
      </c>
      <c r="J80" s="6"/>
    </row>
    <row r="81" spans="1:10" ht="30.6" thickBot="1">
      <c r="A81" s="6"/>
      <c r="B81" s="173"/>
      <c r="C81" s="8">
        <v>49</v>
      </c>
      <c r="D81" s="14" t="s">
        <v>171</v>
      </c>
      <c r="E81" s="8" t="s">
        <v>38</v>
      </c>
      <c r="F81" s="2" t="s">
        <v>175</v>
      </c>
      <c r="G81" s="2" t="s">
        <v>23</v>
      </c>
      <c r="H81" s="2" t="s">
        <v>176</v>
      </c>
      <c r="I81" s="65" t="s">
        <v>80</v>
      </c>
      <c r="J81" s="6"/>
    </row>
    <row r="82" spans="1:10" ht="30">
      <c r="A82" s="6"/>
      <c r="B82" s="173"/>
      <c r="C82" s="122">
        <v>50</v>
      </c>
      <c r="D82" s="14" t="s">
        <v>171</v>
      </c>
      <c r="E82" s="8" t="s">
        <v>38</v>
      </c>
      <c r="F82" s="126" t="s">
        <v>177</v>
      </c>
      <c r="G82" s="8" t="s">
        <v>23</v>
      </c>
      <c r="H82" s="2" t="s">
        <v>178</v>
      </c>
      <c r="I82" s="65" t="s">
        <v>43</v>
      </c>
      <c r="J82" s="6"/>
    </row>
    <row r="83" spans="1:10" ht="30.6" thickBot="1">
      <c r="A83" s="6"/>
      <c r="B83" s="173"/>
      <c r="C83" s="122">
        <v>50</v>
      </c>
      <c r="D83" s="14" t="s">
        <v>171</v>
      </c>
      <c r="E83" s="8" t="s">
        <v>38</v>
      </c>
      <c r="F83" s="127" t="s">
        <v>177</v>
      </c>
      <c r="G83" s="8" t="s">
        <v>23</v>
      </c>
      <c r="H83" s="2" t="s">
        <v>179</v>
      </c>
      <c r="I83" s="65" t="s">
        <v>80</v>
      </c>
      <c r="J83" s="6"/>
    </row>
    <row r="84" spans="1:10" ht="45.6" thickBot="1">
      <c r="A84" s="6"/>
      <c r="B84" s="173"/>
      <c r="C84" s="8">
        <v>51</v>
      </c>
      <c r="D84" s="14" t="s">
        <v>171</v>
      </c>
      <c r="E84" s="8" t="s">
        <v>38</v>
      </c>
      <c r="F84" s="2" t="s">
        <v>180</v>
      </c>
      <c r="G84" s="8"/>
      <c r="H84" s="2" t="s">
        <v>181</v>
      </c>
      <c r="I84" s="65" t="s">
        <v>56</v>
      </c>
      <c r="J84" s="6"/>
    </row>
    <row r="85" spans="1:10" ht="45">
      <c r="A85" s="6"/>
      <c r="B85" s="173"/>
      <c r="C85" s="122">
        <v>52</v>
      </c>
      <c r="D85" s="14" t="s">
        <v>171</v>
      </c>
      <c r="E85" s="8" t="s">
        <v>38</v>
      </c>
      <c r="F85" s="126" t="s">
        <v>182</v>
      </c>
      <c r="G85" s="8" t="s">
        <v>23</v>
      </c>
      <c r="H85" s="2" t="s">
        <v>183</v>
      </c>
      <c r="I85" s="16" t="s">
        <v>43</v>
      </c>
      <c r="J85" s="6"/>
    </row>
    <row r="86" spans="1:10" ht="45.6" thickBot="1">
      <c r="A86" s="6"/>
      <c r="B86" s="173"/>
      <c r="C86" s="122">
        <v>52</v>
      </c>
      <c r="D86" s="14" t="s">
        <v>171</v>
      </c>
      <c r="E86" s="8" t="s">
        <v>38</v>
      </c>
      <c r="F86" s="127" t="s">
        <v>182</v>
      </c>
      <c r="G86" s="8" t="s">
        <v>23</v>
      </c>
      <c r="H86" s="2" t="s">
        <v>184</v>
      </c>
      <c r="I86" s="65" t="s">
        <v>80</v>
      </c>
      <c r="J86" s="6"/>
    </row>
    <row r="87" spans="1:10" ht="60.6" thickBot="1">
      <c r="A87" s="6"/>
      <c r="B87" s="173"/>
      <c r="C87" s="8">
        <v>53</v>
      </c>
      <c r="D87" s="14" t="s">
        <v>171</v>
      </c>
      <c r="E87" s="8" t="s">
        <v>38</v>
      </c>
      <c r="F87" s="2" t="s">
        <v>185</v>
      </c>
      <c r="G87" s="8" t="s">
        <v>23</v>
      </c>
      <c r="H87" s="2" t="s">
        <v>186</v>
      </c>
      <c r="I87" s="16" t="s">
        <v>43</v>
      </c>
      <c r="J87" s="6"/>
    </row>
    <row r="88" spans="1:10" ht="45">
      <c r="A88" s="6"/>
      <c r="B88" s="168" t="s">
        <v>187</v>
      </c>
      <c r="C88" s="10">
        <v>54</v>
      </c>
      <c r="D88" s="26" t="s">
        <v>188</v>
      </c>
      <c r="E88" s="10" t="s">
        <v>38</v>
      </c>
      <c r="F88" s="27" t="s">
        <v>189</v>
      </c>
      <c r="G88" s="10" t="s">
        <v>23</v>
      </c>
      <c r="H88" s="27" t="s">
        <v>190</v>
      </c>
      <c r="I88" s="66" t="s">
        <v>56</v>
      </c>
      <c r="J88" s="6"/>
    </row>
    <row r="89" spans="1:10" ht="30">
      <c r="A89" s="6"/>
      <c r="B89" s="169"/>
      <c r="C89" s="8">
        <v>55</v>
      </c>
      <c r="D89" s="14" t="s">
        <v>188</v>
      </c>
      <c r="E89" s="8" t="s">
        <v>38</v>
      </c>
      <c r="F89" s="2" t="s">
        <v>191</v>
      </c>
      <c r="G89" s="8" t="s">
        <v>23</v>
      </c>
      <c r="H89" s="139" t="s">
        <v>192</v>
      </c>
      <c r="I89" s="65" t="s">
        <v>193</v>
      </c>
      <c r="J89" s="6"/>
    </row>
    <row r="90" spans="1:10" ht="45">
      <c r="A90" s="6"/>
      <c r="B90" s="169"/>
      <c r="C90" s="8">
        <v>56</v>
      </c>
      <c r="D90" s="14" t="s">
        <v>188</v>
      </c>
      <c r="E90" s="8" t="s">
        <v>38</v>
      </c>
      <c r="F90" s="2" t="s">
        <v>194</v>
      </c>
      <c r="G90" s="8" t="s">
        <v>23</v>
      </c>
      <c r="H90" s="2" t="s">
        <v>195</v>
      </c>
      <c r="I90" s="65" t="s">
        <v>36</v>
      </c>
      <c r="J90" s="6"/>
    </row>
    <row r="91" spans="1:10" ht="45">
      <c r="A91" s="6"/>
      <c r="B91" s="169"/>
      <c r="C91" s="8">
        <v>57</v>
      </c>
      <c r="D91" s="14" t="s">
        <v>188</v>
      </c>
      <c r="E91" s="8" t="s">
        <v>38</v>
      </c>
      <c r="F91" s="2" t="s">
        <v>196</v>
      </c>
      <c r="G91" s="8" t="s">
        <v>23</v>
      </c>
      <c r="H91" s="2" t="s">
        <v>197</v>
      </c>
      <c r="I91" s="65" t="s">
        <v>80</v>
      </c>
      <c r="J91" s="6"/>
    </row>
    <row r="92" spans="1:10" ht="75">
      <c r="A92" s="6"/>
      <c r="B92" s="169"/>
      <c r="C92" s="8">
        <v>58</v>
      </c>
      <c r="D92" s="14" t="s">
        <v>198</v>
      </c>
      <c r="E92" s="8" t="s">
        <v>38</v>
      </c>
      <c r="F92" s="2" t="s">
        <v>199</v>
      </c>
      <c r="G92" s="8" t="s">
        <v>23</v>
      </c>
      <c r="H92" s="2" t="s">
        <v>200</v>
      </c>
      <c r="I92" s="65" t="s">
        <v>80</v>
      </c>
      <c r="J92" s="6"/>
    </row>
    <row r="93" spans="1:10" ht="30.6" thickBot="1">
      <c r="A93" s="6"/>
      <c r="B93" s="169"/>
      <c r="C93" s="8">
        <v>59</v>
      </c>
      <c r="D93" s="14" t="s">
        <v>198</v>
      </c>
      <c r="E93" s="8" t="s">
        <v>38</v>
      </c>
      <c r="F93" s="15" t="s">
        <v>201</v>
      </c>
      <c r="G93" s="19" t="s">
        <v>21</v>
      </c>
      <c r="H93" s="2" t="s">
        <v>202</v>
      </c>
      <c r="I93" s="65" t="s">
        <v>43</v>
      </c>
      <c r="J93" s="6"/>
    </row>
    <row r="94" spans="1:10" ht="30">
      <c r="A94" s="6"/>
      <c r="B94" s="169"/>
      <c r="C94" s="122">
        <v>60</v>
      </c>
      <c r="D94" s="14" t="s">
        <v>198</v>
      </c>
      <c r="E94" s="8" t="s">
        <v>38</v>
      </c>
      <c r="F94" s="126" t="s">
        <v>203</v>
      </c>
      <c r="G94" s="8" t="s">
        <v>23</v>
      </c>
      <c r="H94" s="2" t="s">
        <v>204</v>
      </c>
      <c r="I94" s="65" t="s">
        <v>43</v>
      </c>
      <c r="J94" s="6"/>
    </row>
    <row r="95" spans="1:10" ht="30.6" thickBot="1">
      <c r="A95" s="6"/>
      <c r="B95" s="169"/>
      <c r="C95" s="122">
        <v>60</v>
      </c>
      <c r="D95" s="14" t="s">
        <v>198</v>
      </c>
      <c r="E95" s="8" t="s">
        <v>38</v>
      </c>
      <c r="F95" s="127" t="s">
        <v>205</v>
      </c>
      <c r="G95" s="8" t="s">
        <v>23</v>
      </c>
      <c r="H95" s="2" t="s">
        <v>206</v>
      </c>
      <c r="I95" s="65" t="s">
        <v>56</v>
      </c>
      <c r="J95" s="6"/>
    </row>
    <row r="96" spans="1:10" ht="60">
      <c r="A96" s="6"/>
      <c r="B96" s="169"/>
      <c r="C96" s="8">
        <v>61</v>
      </c>
      <c r="D96" s="14" t="s">
        <v>198</v>
      </c>
      <c r="E96" s="8" t="s">
        <v>38</v>
      </c>
      <c r="F96" s="2" t="s">
        <v>207</v>
      </c>
      <c r="G96" s="8" t="s">
        <v>23</v>
      </c>
      <c r="H96" s="2" t="s">
        <v>208</v>
      </c>
      <c r="I96" s="65" t="s">
        <v>80</v>
      </c>
      <c r="J96" s="6"/>
    </row>
    <row r="97" spans="1:10" ht="45">
      <c r="A97" s="6"/>
      <c r="B97" s="169"/>
      <c r="C97" s="8">
        <v>62</v>
      </c>
      <c r="D97" s="14" t="s">
        <v>198</v>
      </c>
      <c r="E97" s="8" t="s">
        <v>38</v>
      </c>
      <c r="F97" s="2" t="s">
        <v>209</v>
      </c>
      <c r="G97" s="8" t="s">
        <v>23</v>
      </c>
      <c r="H97" s="2" t="s">
        <v>210</v>
      </c>
      <c r="I97" s="65" t="s">
        <v>80</v>
      </c>
      <c r="J97" s="6"/>
    </row>
    <row r="98" spans="1:10" ht="57.95" customHeight="1" thickBot="1">
      <c r="A98" s="6"/>
      <c r="B98" s="169"/>
      <c r="C98" s="8">
        <v>63</v>
      </c>
      <c r="D98" s="14" t="s">
        <v>211</v>
      </c>
      <c r="E98" s="8" t="s">
        <v>38</v>
      </c>
      <c r="F98" s="2" t="s">
        <v>212</v>
      </c>
      <c r="G98" s="19" t="s">
        <v>21</v>
      </c>
      <c r="H98" s="2" t="s">
        <v>213</v>
      </c>
      <c r="I98" s="65" t="s">
        <v>36</v>
      </c>
      <c r="J98" s="6"/>
    </row>
    <row r="99" spans="1:10" ht="90">
      <c r="A99" s="6"/>
      <c r="B99" s="169"/>
      <c r="C99" s="122">
        <v>64</v>
      </c>
      <c r="D99" s="14" t="s">
        <v>214</v>
      </c>
      <c r="E99" s="8" t="s">
        <v>38</v>
      </c>
      <c r="F99" s="126" t="s">
        <v>215</v>
      </c>
      <c r="G99" s="8" t="s">
        <v>23</v>
      </c>
      <c r="H99" s="2" t="s">
        <v>216</v>
      </c>
      <c r="I99" s="65" t="s">
        <v>43</v>
      </c>
      <c r="J99" s="6"/>
    </row>
    <row r="100" spans="1:10" ht="107.1" customHeight="1" thickBot="1">
      <c r="A100" s="6"/>
      <c r="B100" s="169"/>
      <c r="C100" s="122">
        <v>64</v>
      </c>
      <c r="D100" s="14" t="s">
        <v>214</v>
      </c>
      <c r="E100" s="8" t="s">
        <v>38</v>
      </c>
      <c r="F100" s="127" t="s">
        <v>215</v>
      </c>
      <c r="G100" s="8" t="s">
        <v>23</v>
      </c>
      <c r="H100" s="2" t="s">
        <v>217</v>
      </c>
      <c r="I100" s="65" t="s">
        <v>49</v>
      </c>
      <c r="J100" s="6"/>
    </row>
    <row r="101" spans="1:10" ht="60">
      <c r="A101" s="6"/>
      <c r="B101" s="169"/>
      <c r="C101" s="122">
        <v>65</v>
      </c>
      <c r="D101" s="18" t="s">
        <v>218</v>
      </c>
      <c r="E101" s="8" t="s">
        <v>33</v>
      </c>
      <c r="F101" s="126" t="s">
        <v>219</v>
      </c>
      <c r="G101" s="8" t="s">
        <v>23</v>
      </c>
      <c r="H101" s="2" t="s">
        <v>220</v>
      </c>
      <c r="I101" s="65" t="s">
        <v>80</v>
      </c>
      <c r="J101" s="6"/>
    </row>
    <row r="102" spans="1:10" ht="60.6" thickBot="1">
      <c r="A102" s="6"/>
      <c r="B102" s="169"/>
      <c r="C102" s="122">
        <v>65</v>
      </c>
      <c r="D102" s="18" t="s">
        <v>218</v>
      </c>
      <c r="E102" s="8" t="s">
        <v>33</v>
      </c>
      <c r="F102" s="127" t="s">
        <v>221</v>
      </c>
      <c r="G102" s="8" t="s">
        <v>23</v>
      </c>
      <c r="H102" s="2" t="s">
        <v>222</v>
      </c>
      <c r="I102" s="65" t="s">
        <v>36</v>
      </c>
      <c r="J102" s="6"/>
    </row>
    <row r="103" spans="1:10" ht="60">
      <c r="A103" s="6"/>
      <c r="B103" s="169"/>
      <c r="C103" s="122">
        <v>66</v>
      </c>
      <c r="D103" s="18" t="s">
        <v>218</v>
      </c>
      <c r="E103" s="8" t="s">
        <v>33</v>
      </c>
      <c r="F103" s="126" t="s">
        <v>223</v>
      </c>
      <c r="G103" s="8" t="s">
        <v>23</v>
      </c>
      <c r="H103" s="2" t="s">
        <v>224</v>
      </c>
      <c r="I103" s="65" t="s">
        <v>43</v>
      </c>
      <c r="J103" s="6"/>
    </row>
    <row r="104" spans="1:10" ht="60.6" thickBot="1">
      <c r="A104" s="6"/>
      <c r="B104" s="169"/>
      <c r="C104" s="122">
        <v>66</v>
      </c>
      <c r="D104" s="18" t="s">
        <v>218</v>
      </c>
      <c r="E104" s="8" t="s">
        <v>33</v>
      </c>
      <c r="F104" s="127" t="s">
        <v>223</v>
      </c>
      <c r="G104" s="8" t="s">
        <v>23</v>
      </c>
      <c r="H104" s="2" t="s">
        <v>225</v>
      </c>
      <c r="I104" s="65" t="s">
        <v>56</v>
      </c>
      <c r="J104" s="6"/>
    </row>
    <row r="105" spans="1:10" ht="60.6" thickBot="1">
      <c r="A105" s="6"/>
      <c r="B105" s="169"/>
      <c r="C105" s="8">
        <v>67</v>
      </c>
      <c r="D105" s="18" t="s">
        <v>218</v>
      </c>
      <c r="E105" s="8" t="s">
        <v>33</v>
      </c>
      <c r="F105" s="2" t="s">
        <v>226</v>
      </c>
      <c r="G105" s="8" t="s">
        <v>23</v>
      </c>
      <c r="H105" s="2" t="s">
        <v>227</v>
      </c>
      <c r="I105" s="65" t="s">
        <v>43</v>
      </c>
      <c r="J105" s="6"/>
    </row>
    <row r="106" spans="1:10" ht="45">
      <c r="A106" s="6"/>
      <c r="B106" s="169"/>
      <c r="C106" s="122">
        <v>68</v>
      </c>
      <c r="D106" s="18" t="s">
        <v>228</v>
      </c>
      <c r="E106" s="8" t="s">
        <v>33</v>
      </c>
      <c r="F106" s="126" t="s">
        <v>229</v>
      </c>
      <c r="G106" s="8" t="s">
        <v>23</v>
      </c>
      <c r="H106" s="2" t="s">
        <v>230</v>
      </c>
      <c r="I106" s="65" t="s">
        <v>80</v>
      </c>
      <c r="J106" s="6"/>
    </row>
    <row r="107" spans="1:10" ht="45.6" thickBot="1">
      <c r="A107" s="6"/>
      <c r="B107" s="169"/>
      <c r="C107" s="122">
        <v>68</v>
      </c>
      <c r="D107" s="18" t="s">
        <v>228</v>
      </c>
      <c r="E107" s="8" t="s">
        <v>33</v>
      </c>
      <c r="F107" s="127" t="s">
        <v>229</v>
      </c>
      <c r="G107" s="8" t="s">
        <v>23</v>
      </c>
      <c r="H107" s="2" t="s">
        <v>231</v>
      </c>
      <c r="I107" s="65" t="s">
        <v>36</v>
      </c>
      <c r="J107" s="6"/>
    </row>
    <row r="108" spans="1:10" ht="81.599999999999994" customHeight="1" thickBot="1">
      <c r="A108" s="6"/>
      <c r="B108" s="170"/>
      <c r="C108" s="21">
        <v>69</v>
      </c>
      <c r="D108" s="28" t="s">
        <v>228</v>
      </c>
      <c r="E108" s="23" t="s">
        <v>33</v>
      </c>
      <c r="F108" s="24" t="s">
        <v>232</v>
      </c>
      <c r="G108" s="23" t="s">
        <v>23</v>
      </c>
      <c r="H108" s="24" t="s">
        <v>233</v>
      </c>
      <c r="I108" s="67" t="s">
        <v>43</v>
      </c>
      <c r="J108" s="6"/>
    </row>
    <row r="109" spans="1:10" ht="45">
      <c r="A109" s="6"/>
      <c r="B109" s="173" t="s">
        <v>234</v>
      </c>
      <c r="C109" s="8">
        <v>70</v>
      </c>
      <c r="D109" s="14" t="s">
        <v>235</v>
      </c>
      <c r="E109" s="8" t="s">
        <v>38</v>
      </c>
      <c r="F109" s="2" t="s">
        <v>236</v>
      </c>
      <c r="G109" s="8" t="s">
        <v>23</v>
      </c>
      <c r="H109" s="2" t="s">
        <v>237</v>
      </c>
      <c r="I109" s="65" t="s">
        <v>56</v>
      </c>
      <c r="J109" s="6"/>
    </row>
    <row r="110" spans="1:10" ht="45">
      <c r="A110" s="6"/>
      <c r="B110" s="173"/>
      <c r="C110" s="8">
        <v>71</v>
      </c>
      <c r="D110" s="14" t="s">
        <v>235</v>
      </c>
      <c r="E110" s="8" t="s">
        <v>38</v>
      </c>
      <c r="F110" s="2" t="s">
        <v>238</v>
      </c>
      <c r="G110" s="19" t="s">
        <v>239</v>
      </c>
      <c r="H110" s="2" t="s">
        <v>22</v>
      </c>
      <c r="I110" s="65" t="s">
        <v>193</v>
      </c>
      <c r="J110" s="6"/>
    </row>
    <row r="111" spans="1:10" ht="45">
      <c r="A111" s="6"/>
      <c r="B111" s="173"/>
      <c r="C111" s="8">
        <v>72</v>
      </c>
      <c r="D111" s="14" t="s">
        <v>235</v>
      </c>
      <c r="E111" s="8" t="s">
        <v>38</v>
      </c>
      <c r="F111" s="2" t="s">
        <v>240</v>
      </c>
      <c r="G111" s="8" t="s">
        <v>23</v>
      </c>
      <c r="H111" s="2" t="s">
        <v>241</v>
      </c>
      <c r="I111" s="65" t="s">
        <v>36</v>
      </c>
      <c r="J111" s="6"/>
    </row>
    <row r="112" spans="1:10" ht="45">
      <c r="A112" s="6"/>
      <c r="B112" s="173"/>
      <c r="C112" s="8">
        <v>73</v>
      </c>
      <c r="D112" s="14" t="s">
        <v>235</v>
      </c>
      <c r="E112" s="8" t="s">
        <v>38</v>
      </c>
      <c r="F112" s="2" t="s">
        <v>242</v>
      </c>
      <c r="G112" s="8" t="s">
        <v>23</v>
      </c>
      <c r="H112" s="2" t="s">
        <v>243</v>
      </c>
      <c r="I112" s="65" t="s">
        <v>80</v>
      </c>
      <c r="J112" s="6"/>
    </row>
    <row r="113" spans="1:10" ht="75">
      <c r="A113" s="6"/>
      <c r="B113" s="173"/>
      <c r="C113" s="8">
        <v>74</v>
      </c>
      <c r="D113" s="14" t="s">
        <v>244</v>
      </c>
      <c r="E113" s="8" t="s">
        <v>38</v>
      </c>
      <c r="F113" s="2" t="s">
        <v>245</v>
      </c>
      <c r="G113" s="8" t="s">
        <v>23</v>
      </c>
      <c r="H113" s="2" t="s">
        <v>246</v>
      </c>
      <c r="I113" s="65" t="s">
        <v>80</v>
      </c>
      <c r="J113" s="6"/>
    </row>
    <row r="114" spans="1:10" ht="30">
      <c r="A114" s="6"/>
      <c r="B114" s="173"/>
      <c r="C114" s="8">
        <v>75</v>
      </c>
      <c r="D114" s="14" t="s">
        <v>244</v>
      </c>
      <c r="E114" s="8" t="s">
        <v>38</v>
      </c>
      <c r="F114" s="2" t="s">
        <v>247</v>
      </c>
      <c r="G114" s="8" t="s">
        <v>23</v>
      </c>
      <c r="H114" s="2" t="s">
        <v>248</v>
      </c>
      <c r="I114" s="65" t="s">
        <v>43</v>
      </c>
      <c r="J114" s="6"/>
    </row>
    <row r="115" spans="1:10" ht="45">
      <c r="A115" s="6"/>
      <c r="B115" s="173"/>
      <c r="C115" s="8">
        <v>76</v>
      </c>
      <c r="D115" s="14" t="s">
        <v>244</v>
      </c>
      <c r="E115" s="8" t="s">
        <v>38</v>
      </c>
      <c r="F115" s="2" t="s">
        <v>249</v>
      </c>
      <c r="G115" s="8" t="s">
        <v>23</v>
      </c>
      <c r="H115" s="2" t="s">
        <v>250</v>
      </c>
      <c r="I115" s="65" t="s">
        <v>43</v>
      </c>
      <c r="J115" s="6"/>
    </row>
    <row r="116" spans="1:10" ht="45.6" thickBot="1">
      <c r="A116" s="6"/>
      <c r="B116" s="173"/>
      <c r="C116" s="8">
        <v>77</v>
      </c>
      <c r="D116" s="29" t="s">
        <v>251</v>
      </c>
      <c r="E116" s="8" t="s">
        <v>38</v>
      </c>
      <c r="F116" s="2" t="s">
        <v>252</v>
      </c>
      <c r="G116" s="8" t="s">
        <v>23</v>
      </c>
      <c r="H116" s="2" t="s">
        <v>253</v>
      </c>
      <c r="I116" s="65" t="s">
        <v>80</v>
      </c>
      <c r="J116" s="6"/>
    </row>
    <row r="117" spans="1:10">
      <c r="A117" s="6"/>
      <c r="B117" s="173"/>
      <c r="C117" s="122">
        <v>78</v>
      </c>
      <c r="D117" s="18" t="s">
        <v>254</v>
      </c>
      <c r="E117" s="8" t="s">
        <v>33</v>
      </c>
      <c r="F117" s="126" t="s">
        <v>255</v>
      </c>
      <c r="G117" s="8" t="s">
        <v>23</v>
      </c>
      <c r="H117" s="2" t="s">
        <v>256</v>
      </c>
      <c r="I117" s="65" t="s">
        <v>43</v>
      </c>
      <c r="J117" s="6"/>
    </row>
    <row r="118" spans="1:10" ht="45.6" thickBot="1">
      <c r="A118" s="6"/>
      <c r="B118" s="173"/>
      <c r="C118" s="122">
        <v>78</v>
      </c>
      <c r="D118" s="18" t="s">
        <v>254</v>
      </c>
      <c r="E118" s="8" t="s">
        <v>33</v>
      </c>
      <c r="F118" s="127" t="s">
        <v>255</v>
      </c>
      <c r="G118" s="8" t="s">
        <v>23</v>
      </c>
      <c r="H118" s="2" t="s">
        <v>257</v>
      </c>
      <c r="I118" s="65" t="s">
        <v>36</v>
      </c>
      <c r="J118" s="6"/>
    </row>
    <row r="119" spans="1:10" ht="45.6" thickBot="1">
      <c r="A119" s="6"/>
      <c r="B119" s="173"/>
      <c r="C119" s="8">
        <v>79</v>
      </c>
      <c r="D119" s="18" t="s">
        <v>258</v>
      </c>
      <c r="E119" s="8" t="s">
        <v>33</v>
      </c>
      <c r="F119" s="2" t="s">
        <v>259</v>
      </c>
      <c r="G119" s="8" t="s">
        <v>23</v>
      </c>
      <c r="H119" s="2" t="s">
        <v>260</v>
      </c>
      <c r="I119" s="65" t="s">
        <v>80</v>
      </c>
      <c r="J119" s="6"/>
    </row>
    <row r="120" spans="1:10" ht="45">
      <c r="A120" s="6"/>
      <c r="B120" s="173"/>
      <c r="C120" s="122">
        <v>80</v>
      </c>
      <c r="D120" s="18" t="s">
        <v>258</v>
      </c>
      <c r="E120" s="8" t="s">
        <v>33</v>
      </c>
      <c r="F120" s="126" t="s">
        <v>261</v>
      </c>
      <c r="G120" s="8" t="s">
        <v>23</v>
      </c>
      <c r="H120" s="2" t="s">
        <v>262</v>
      </c>
      <c r="I120" s="65" t="s">
        <v>43</v>
      </c>
      <c r="J120" s="6"/>
    </row>
    <row r="121" spans="1:10" ht="45.6" thickBot="1">
      <c r="A121" s="6"/>
      <c r="B121" s="173"/>
      <c r="C121" s="122">
        <v>80</v>
      </c>
      <c r="D121" s="18" t="s">
        <v>258</v>
      </c>
      <c r="E121" s="8" t="s">
        <v>33</v>
      </c>
      <c r="F121" s="127" t="s">
        <v>261</v>
      </c>
      <c r="G121" s="8" t="s">
        <v>23</v>
      </c>
      <c r="H121" s="2" t="s">
        <v>263</v>
      </c>
      <c r="I121" s="65" t="s">
        <v>56</v>
      </c>
      <c r="J121" s="6"/>
    </row>
    <row r="122" spans="1:10" ht="60">
      <c r="A122" s="6"/>
      <c r="B122" s="173"/>
      <c r="C122" s="8">
        <v>81</v>
      </c>
      <c r="D122" s="18" t="s">
        <v>264</v>
      </c>
      <c r="E122" s="8" t="s">
        <v>33</v>
      </c>
      <c r="F122" s="2" t="s">
        <v>265</v>
      </c>
      <c r="G122" s="8" t="s">
        <v>23</v>
      </c>
      <c r="H122" s="2" t="s">
        <v>266</v>
      </c>
      <c r="I122" s="65" t="s">
        <v>56</v>
      </c>
      <c r="J122" s="6"/>
    </row>
    <row r="123" spans="1:10" ht="60">
      <c r="A123" s="6"/>
      <c r="B123" s="173"/>
      <c r="C123" s="8">
        <v>82</v>
      </c>
      <c r="D123" s="18" t="s">
        <v>264</v>
      </c>
      <c r="E123" s="8" t="s">
        <v>33</v>
      </c>
      <c r="F123" s="2" t="s">
        <v>267</v>
      </c>
      <c r="G123" s="8" t="s">
        <v>23</v>
      </c>
      <c r="H123" s="2" t="s">
        <v>268</v>
      </c>
      <c r="I123" s="65" t="s">
        <v>56</v>
      </c>
      <c r="J123" s="6"/>
    </row>
    <row r="124" spans="1:10" ht="30">
      <c r="A124" s="6"/>
      <c r="B124" s="173"/>
      <c r="C124" s="8">
        <v>83</v>
      </c>
      <c r="D124" s="18" t="s">
        <v>264</v>
      </c>
      <c r="E124" s="8" t="s">
        <v>33</v>
      </c>
      <c r="F124" s="2" t="s">
        <v>269</v>
      </c>
      <c r="G124" s="8" t="s">
        <v>23</v>
      </c>
      <c r="H124" s="2" t="s">
        <v>270</v>
      </c>
      <c r="I124" s="65" t="s">
        <v>43</v>
      </c>
      <c r="J124" s="6"/>
    </row>
    <row r="125" spans="1:10" ht="30">
      <c r="A125" s="6"/>
      <c r="B125" s="173"/>
      <c r="C125" s="8">
        <v>84</v>
      </c>
      <c r="D125" s="14" t="s">
        <v>271</v>
      </c>
      <c r="E125" s="8" t="s">
        <v>38</v>
      </c>
      <c r="F125" s="2" t="s">
        <v>272</v>
      </c>
      <c r="G125" s="8" t="s">
        <v>23</v>
      </c>
      <c r="H125" s="2" t="s">
        <v>273</v>
      </c>
      <c r="I125" s="65" t="s">
        <v>36</v>
      </c>
      <c r="J125" s="6"/>
    </row>
    <row r="126" spans="1:10" ht="45">
      <c r="A126" s="6"/>
      <c r="B126" s="173"/>
      <c r="C126" s="83">
        <v>85</v>
      </c>
      <c r="D126" s="14" t="s">
        <v>271</v>
      </c>
      <c r="E126" s="8" t="s">
        <v>38</v>
      </c>
      <c r="F126" s="2" t="s">
        <v>274</v>
      </c>
      <c r="G126" s="8" t="s">
        <v>23</v>
      </c>
      <c r="H126" s="2" t="s">
        <v>275</v>
      </c>
      <c r="I126" s="65" t="s">
        <v>80</v>
      </c>
      <c r="J126" s="6"/>
    </row>
    <row r="127" spans="1:10" ht="45">
      <c r="A127" s="6"/>
      <c r="B127" s="173"/>
      <c r="C127" s="83">
        <v>86</v>
      </c>
      <c r="D127" s="14" t="s">
        <v>271</v>
      </c>
      <c r="E127" s="8" t="s">
        <v>38</v>
      </c>
      <c r="F127" s="2" t="s">
        <v>276</v>
      </c>
      <c r="G127" s="8" t="s">
        <v>23</v>
      </c>
      <c r="H127" s="2" t="s">
        <v>277</v>
      </c>
      <c r="I127" s="65" t="s">
        <v>80</v>
      </c>
      <c r="J127" s="6"/>
    </row>
    <row r="128" spans="1:10" ht="60">
      <c r="A128" s="6"/>
      <c r="B128" s="173"/>
      <c r="C128" s="8">
        <v>87</v>
      </c>
      <c r="D128" s="14" t="s">
        <v>271</v>
      </c>
      <c r="E128" s="8" t="s">
        <v>38</v>
      </c>
      <c r="F128" s="2" t="s">
        <v>278</v>
      </c>
      <c r="G128" s="8" t="s">
        <v>23</v>
      </c>
      <c r="H128" s="2" t="s">
        <v>279</v>
      </c>
      <c r="I128" s="65" t="s">
        <v>43</v>
      </c>
      <c r="J128" s="6"/>
    </row>
    <row r="129" spans="1:10" ht="30.6" thickBot="1">
      <c r="A129" s="6"/>
      <c r="B129" s="173"/>
      <c r="C129" s="8">
        <v>88</v>
      </c>
      <c r="D129" s="14" t="s">
        <v>271</v>
      </c>
      <c r="E129" s="8" t="s">
        <v>38</v>
      </c>
      <c r="F129" s="2" t="s">
        <v>280</v>
      </c>
      <c r="G129" s="8" t="s">
        <v>23</v>
      </c>
      <c r="H129" s="2" t="s">
        <v>281</v>
      </c>
      <c r="I129" s="65" t="s">
        <v>56</v>
      </c>
      <c r="J129" s="6"/>
    </row>
    <row r="130" spans="1:10" ht="45">
      <c r="A130" s="6"/>
      <c r="B130" s="173"/>
      <c r="C130" s="122">
        <v>89</v>
      </c>
      <c r="D130" s="14" t="s">
        <v>271</v>
      </c>
      <c r="E130" s="8" t="s">
        <v>38</v>
      </c>
      <c r="F130" s="126" t="s">
        <v>282</v>
      </c>
      <c r="G130" s="8" t="s">
        <v>23</v>
      </c>
      <c r="H130" s="2" t="s">
        <v>283</v>
      </c>
      <c r="I130" s="65" t="s">
        <v>43</v>
      </c>
      <c r="J130" s="6"/>
    </row>
    <row r="131" spans="1:10" ht="45.6" thickBot="1">
      <c r="A131" s="6"/>
      <c r="B131" s="173"/>
      <c r="C131" s="122">
        <v>89</v>
      </c>
      <c r="D131" s="14" t="s">
        <v>271</v>
      </c>
      <c r="E131" s="8" t="s">
        <v>38</v>
      </c>
      <c r="F131" s="127" t="s">
        <v>284</v>
      </c>
      <c r="G131" s="8" t="s">
        <v>23</v>
      </c>
      <c r="H131" s="2" t="s">
        <v>285</v>
      </c>
      <c r="I131" s="65" t="s">
        <v>36</v>
      </c>
      <c r="J131" s="6"/>
    </row>
    <row r="132" spans="1:10" ht="45.6" thickBot="1">
      <c r="A132" s="6"/>
      <c r="B132" s="173"/>
      <c r="C132" s="8">
        <v>90</v>
      </c>
      <c r="D132" s="14" t="s">
        <v>271</v>
      </c>
      <c r="E132" s="8" t="s">
        <v>38</v>
      </c>
      <c r="F132" s="2" t="s">
        <v>286</v>
      </c>
      <c r="G132" s="8" t="s">
        <v>23</v>
      </c>
      <c r="H132" s="2" t="s">
        <v>287</v>
      </c>
      <c r="I132" s="65" t="s">
        <v>43</v>
      </c>
      <c r="J132" s="6"/>
    </row>
    <row r="133" spans="1:10" ht="75.95" customHeight="1">
      <c r="A133" s="6"/>
      <c r="B133" s="173"/>
      <c r="C133" s="133">
        <v>91</v>
      </c>
      <c r="D133" s="18" t="s">
        <v>288</v>
      </c>
      <c r="E133" s="8" t="s">
        <v>33</v>
      </c>
      <c r="F133" s="126" t="s">
        <v>289</v>
      </c>
      <c r="G133" s="8" t="s">
        <v>23</v>
      </c>
      <c r="H133" s="2" t="s">
        <v>290</v>
      </c>
      <c r="I133" s="65" t="s">
        <v>56</v>
      </c>
      <c r="J133" s="6"/>
    </row>
    <row r="134" spans="1:10" ht="78.95" customHeight="1" thickBot="1">
      <c r="A134" s="6"/>
      <c r="B134" s="173"/>
      <c r="C134" s="133">
        <v>91</v>
      </c>
      <c r="D134" s="18" t="s">
        <v>288</v>
      </c>
      <c r="E134" s="8" t="s">
        <v>33</v>
      </c>
      <c r="F134" s="127" t="s">
        <v>289</v>
      </c>
      <c r="G134" s="8" t="s">
        <v>23</v>
      </c>
      <c r="H134" s="2" t="s">
        <v>291</v>
      </c>
      <c r="I134" s="65" t="s">
        <v>36</v>
      </c>
      <c r="J134" s="6"/>
    </row>
    <row r="135" spans="1:10" ht="60">
      <c r="A135" s="6"/>
      <c r="B135" s="173"/>
      <c r="C135" s="83">
        <v>92</v>
      </c>
      <c r="D135" s="18" t="s">
        <v>288</v>
      </c>
      <c r="E135" s="8" t="s">
        <v>33</v>
      </c>
      <c r="F135" s="2" t="s">
        <v>292</v>
      </c>
      <c r="G135" s="8" t="s">
        <v>23</v>
      </c>
      <c r="H135" s="2" t="s">
        <v>293</v>
      </c>
      <c r="I135" s="65" t="s">
        <v>294</v>
      </c>
      <c r="J135" s="6"/>
    </row>
    <row r="136" spans="1:10" ht="60.6" thickBot="1">
      <c r="A136" s="6"/>
      <c r="B136" s="173"/>
      <c r="C136" s="83">
        <v>93</v>
      </c>
      <c r="D136" s="18" t="s">
        <v>288</v>
      </c>
      <c r="E136" s="8" t="s">
        <v>33</v>
      </c>
      <c r="F136" s="2" t="s">
        <v>295</v>
      </c>
      <c r="G136" s="8" t="s">
        <v>23</v>
      </c>
      <c r="H136" s="2" t="s">
        <v>296</v>
      </c>
      <c r="I136" s="65" t="s">
        <v>43</v>
      </c>
      <c r="J136" s="6"/>
    </row>
    <row r="137" spans="1:10" ht="30">
      <c r="A137" s="6"/>
      <c r="B137" s="173"/>
      <c r="C137" s="133">
        <v>94</v>
      </c>
      <c r="D137" s="18" t="s">
        <v>297</v>
      </c>
      <c r="E137" s="8" t="s">
        <v>33</v>
      </c>
      <c r="F137" s="126" t="s">
        <v>298</v>
      </c>
      <c r="G137" s="48" t="s">
        <v>239</v>
      </c>
      <c r="H137" s="2" t="s">
        <v>299</v>
      </c>
      <c r="I137" s="65" t="s">
        <v>56</v>
      </c>
      <c r="J137" s="6"/>
    </row>
    <row r="138" spans="1:10" ht="30">
      <c r="A138" s="6"/>
      <c r="B138" s="173"/>
      <c r="C138" s="122">
        <v>94</v>
      </c>
      <c r="D138" s="18" t="s">
        <v>297</v>
      </c>
      <c r="E138" s="8" t="s">
        <v>33</v>
      </c>
      <c r="F138" s="129" t="s">
        <v>298</v>
      </c>
      <c r="G138" s="48" t="s">
        <v>239</v>
      </c>
      <c r="H138" s="2" t="s">
        <v>300</v>
      </c>
      <c r="I138" s="65" t="s">
        <v>36</v>
      </c>
      <c r="J138" s="6"/>
    </row>
    <row r="139" spans="1:10" ht="45.6" thickBot="1">
      <c r="A139" s="6"/>
      <c r="B139" s="173"/>
      <c r="C139" s="122">
        <v>94</v>
      </c>
      <c r="D139" s="18" t="s">
        <v>297</v>
      </c>
      <c r="E139" s="8" t="s">
        <v>33</v>
      </c>
      <c r="F139" s="127" t="s">
        <v>298</v>
      </c>
      <c r="G139" s="48" t="s">
        <v>239</v>
      </c>
      <c r="H139" s="2" t="s">
        <v>301</v>
      </c>
      <c r="I139" s="65" t="s">
        <v>80</v>
      </c>
      <c r="J139" s="6"/>
    </row>
    <row r="140" spans="1:10" ht="45.6" thickBot="1">
      <c r="A140" s="6"/>
      <c r="B140" s="173"/>
      <c r="C140" s="30">
        <v>95</v>
      </c>
      <c r="D140" s="18" t="s">
        <v>297</v>
      </c>
      <c r="E140" s="8" t="s">
        <v>33</v>
      </c>
      <c r="F140" s="2" t="s">
        <v>302</v>
      </c>
      <c r="G140" s="8" t="s">
        <v>23</v>
      </c>
      <c r="H140" s="2" t="s">
        <v>303</v>
      </c>
      <c r="I140" s="65" t="s">
        <v>294</v>
      </c>
      <c r="J140" s="6"/>
    </row>
    <row r="141" spans="1:10" ht="45.6" thickBot="1">
      <c r="A141" s="6"/>
      <c r="B141" s="168" t="s">
        <v>304</v>
      </c>
      <c r="C141" s="10">
        <v>96</v>
      </c>
      <c r="D141" s="11" t="s">
        <v>305</v>
      </c>
      <c r="E141" s="10" t="s">
        <v>33</v>
      </c>
      <c r="F141" s="27" t="s">
        <v>306</v>
      </c>
      <c r="G141" s="10" t="s">
        <v>23</v>
      </c>
      <c r="H141" s="27" t="s">
        <v>307</v>
      </c>
      <c r="I141" s="66" t="s">
        <v>56</v>
      </c>
      <c r="J141" s="6"/>
    </row>
    <row r="142" spans="1:10" ht="60.6" thickBot="1">
      <c r="A142" s="6"/>
      <c r="B142" s="169"/>
      <c r="C142" s="8">
        <v>97</v>
      </c>
      <c r="D142" s="11" t="s">
        <v>305</v>
      </c>
      <c r="E142" s="8" t="s">
        <v>33</v>
      </c>
      <c r="F142" s="2" t="s">
        <v>308</v>
      </c>
      <c r="G142" s="8" t="s">
        <v>23</v>
      </c>
      <c r="H142" s="2" t="s">
        <v>309</v>
      </c>
      <c r="I142" s="65" t="s">
        <v>43</v>
      </c>
      <c r="J142" s="6"/>
    </row>
    <row r="143" spans="1:10" ht="60">
      <c r="A143" s="6"/>
      <c r="B143" s="169"/>
      <c r="C143" s="8">
        <v>98</v>
      </c>
      <c r="D143" s="11" t="s">
        <v>305</v>
      </c>
      <c r="E143" s="8" t="s">
        <v>33</v>
      </c>
      <c r="F143" s="2" t="s">
        <v>310</v>
      </c>
      <c r="G143" s="8" t="s">
        <v>23</v>
      </c>
      <c r="H143" s="2" t="s">
        <v>311</v>
      </c>
      <c r="I143" s="65" t="s">
        <v>43</v>
      </c>
      <c r="J143" s="6"/>
    </row>
    <row r="144" spans="1:10" ht="60">
      <c r="A144" s="6"/>
      <c r="B144" s="169"/>
      <c r="C144" s="8">
        <v>99</v>
      </c>
      <c r="D144" s="18" t="s">
        <v>305</v>
      </c>
      <c r="E144" s="8" t="s">
        <v>33</v>
      </c>
      <c r="F144" s="2" t="s">
        <v>312</v>
      </c>
      <c r="G144" s="8" t="s">
        <v>23</v>
      </c>
      <c r="H144" s="2" t="s">
        <v>313</v>
      </c>
      <c r="I144" s="65" t="s">
        <v>49</v>
      </c>
      <c r="J144" s="6"/>
    </row>
    <row r="145" spans="1:10" ht="28.5" customHeight="1">
      <c r="A145" s="6"/>
      <c r="B145" s="169"/>
      <c r="C145" s="8">
        <v>100</v>
      </c>
      <c r="D145" s="14" t="s">
        <v>314</v>
      </c>
      <c r="E145" s="8" t="s">
        <v>38</v>
      </c>
      <c r="F145" s="2" t="s">
        <v>315</v>
      </c>
      <c r="G145" s="8" t="s">
        <v>23</v>
      </c>
      <c r="H145" s="141" t="s">
        <v>316</v>
      </c>
      <c r="I145" s="65" t="s">
        <v>193</v>
      </c>
      <c r="J145" s="6"/>
    </row>
    <row r="146" spans="1:10" ht="30">
      <c r="A146" s="6"/>
      <c r="B146" s="169"/>
      <c r="C146" s="8">
        <v>101</v>
      </c>
      <c r="D146" s="14" t="s">
        <v>314</v>
      </c>
      <c r="E146" s="8" t="s">
        <v>38</v>
      </c>
      <c r="F146" s="2" t="s">
        <v>317</v>
      </c>
      <c r="G146" s="8" t="s">
        <v>23</v>
      </c>
      <c r="H146" s="2" t="s">
        <v>318</v>
      </c>
      <c r="I146" s="65" t="s">
        <v>36</v>
      </c>
      <c r="J146" s="6"/>
    </row>
    <row r="147" spans="1:10" ht="30">
      <c r="A147" s="6"/>
      <c r="B147" s="169"/>
      <c r="C147" s="8">
        <v>102</v>
      </c>
      <c r="D147" s="14" t="s">
        <v>314</v>
      </c>
      <c r="E147" s="8" t="s">
        <v>38</v>
      </c>
      <c r="F147" s="2" t="s">
        <v>319</v>
      </c>
      <c r="G147" s="8" t="s">
        <v>23</v>
      </c>
      <c r="H147" s="2" t="s">
        <v>320</v>
      </c>
      <c r="I147" s="65" t="s">
        <v>43</v>
      </c>
      <c r="J147" s="6"/>
    </row>
    <row r="148" spans="1:10" ht="45">
      <c r="A148" s="6"/>
      <c r="B148" s="169"/>
      <c r="C148" s="8">
        <v>103</v>
      </c>
      <c r="D148" s="14" t="s">
        <v>314</v>
      </c>
      <c r="E148" s="8" t="s">
        <v>38</v>
      </c>
      <c r="F148" s="2" t="s">
        <v>321</v>
      </c>
      <c r="G148" s="8" t="s">
        <v>23</v>
      </c>
      <c r="H148" s="2" t="s">
        <v>322</v>
      </c>
      <c r="I148" s="65" t="s">
        <v>56</v>
      </c>
      <c r="J148" s="6"/>
    </row>
    <row r="149" spans="1:10" ht="45">
      <c r="A149" s="6"/>
      <c r="B149" s="169"/>
      <c r="C149" s="8">
        <v>104</v>
      </c>
      <c r="D149" s="14" t="s">
        <v>314</v>
      </c>
      <c r="E149" s="8" t="s">
        <v>38</v>
      </c>
      <c r="F149" s="2" t="s">
        <v>323</v>
      </c>
      <c r="G149" s="8" t="s">
        <v>23</v>
      </c>
      <c r="H149" s="141" t="s">
        <v>324</v>
      </c>
      <c r="I149" s="65" t="s">
        <v>193</v>
      </c>
      <c r="J149" s="6"/>
    </row>
    <row r="150" spans="1:10" ht="30">
      <c r="A150" s="6"/>
      <c r="B150" s="169"/>
      <c r="C150" s="8">
        <v>105</v>
      </c>
      <c r="D150" s="14" t="s">
        <v>314</v>
      </c>
      <c r="E150" s="8" t="s">
        <v>38</v>
      </c>
      <c r="F150" s="2" t="s">
        <v>325</v>
      </c>
      <c r="G150" s="8" t="s">
        <v>23</v>
      </c>
      <c r="H150" s="2" t="s">
        <v>326</v>
      </c>
      <c r="I150" s="65" t="s">
        <v>36</v>
      </c>
      <c r="J150" s="6"/>
    </row>
    <row r="151" spans="1:10" ht="30">
      <c r="A151" s="6"/>
      <c r="B151" s="169"/>
      <c r="C151" s="8">
        <v>106</v>
      </c>
      <c r="D151" s="14" t="s">
        <v>314</v>
      </c>
      <c r="E151" s="8" t="s">
        <v>38</v>
      </c>
      <c r="F151" s="2" t="s">
        <v>327</v>
      </c>
      <c r="G151" s="8" t="s">
        <v>23</v>
      </c>
      <c r="H151" s="2" t="s">
        <v>328</v>
      </c>
      <c r="I151" s="65" t="s">
        <v>43</v>
      </c>
      <c r="J151" s="6"/>
    </row>
    <row r="152" spans="1:10" ht="45">
      <c r="A152" s="6"/>
      <c r="B152" s="169"/>
      <c r="C152" s="8">
        <v>107</v>
      </c>
      <c r="D152" s="14" t="s">
        <v>314</v>
      </c>
      <c r="E152" s="8" t="s">
        <v>38</v>
      </c>
      <c r="F152" s="2" t="s">
        <v>329</v>
      </c>
      <c r="G152" s="8" t="s">
        <v>23</v>
      </c>
      <c r="H152" s="2" t="s">
        <v>330</v>
      </c>
      <c r="I152" s="65" t="s">
        <v>56</v>
      </c>
      <c r="J152" s="6"/>
    </row>
    <row r="153" spans="1:10" ht="60.6" thickBot="1">
      <c r="A153" s="6"/>
      <c r="B153" s="169"/>
      <c r="C153" s="8">
        <v>108</v>
      </c>
      <c r="D153" s="18" t="s">
        <v>331</v>
      </c>
      <c r="E153" s="8" t="s">
        <v>33</v>
      </c>
      <c r="F153" s="2" t="s">
        <v>332</v>
      </c>
      <c r="G153" s="8" t="s">
        <v>23</v>
      </c>
      <c r="H153" s="2" t="s">
        <v>333</v>
      </c>
      <c r="I153" s="65" t="s">
        <v>56</v>
      </c>
      <c r="J153" s="6"/>
    </row>
    <row r="154" spans="1:10" ht="30">
      <c r="A154" s="6"/>
      <c r="B154" s="169"/>
      <c r="C154" s="122">
        <v>109</v>
      </c>
      <c r="D154" s="18" t="s">
        <v>331</v>
      </c>
      <c r="E154" s="8" t="s">
        <v>33</v>
      </c>
      <c r="F154" s="126" t="s">
        <v>334</v>
      </c>
      <c r="G154" s="8" t="s">
        <v>23</v>
      </c>
      <c r="H154" s="2" t="s">
        <v>335</v>
      </c>
      <c r="I154" s="65" t="s">
        <v>56</v>
      </c>
      <c r="J154" s="6"/>
    </row>
    <row r="155" spans="1:10" ht="30.6" thickBot="1">
      <c r="A155" s="6"/>
      <c r="B155" s="169"/>
      <c r="C155" s="122">
        <v>109</v>
      </c>
      <c r="D155" s="18" t="s">
        <v>331</v>
      </c>
      <c r="E155" s="8" t="s">
        <v>33</v>
      </c>
      <c r="F155" s="127" t="s">
        <v>334</v>
      </c>
      <c r="G155" s="8" t="s">
        <v>23</v>
      </c>
      <c r="H155" s="2" t="s">
        <v>336</v>
      </c>
      <c r="I155" s="65" t="s">
        <v>36</v>
      </c>
      <c r="J155" s="6"/>
    </row>
    <row r="156" spans="1:10" ht="60">
      <c r="A156" s="6"/>
      <c r="B156" s="169"/>
      <c r="C156" s="8">
        <v>110</v>
      </c>
      <c r="D156" s="18" t="s">
        <v>337</v>
      </c>
      <c r="E156" s="8" t="s">
        <v>33</v>
      </c>
      <c r="F156" s="2" t="s">
        <v>338</v>
      </c>
      <c r="G156" s="19" t="s">
        <v>339</v>
      </c>
      <c r="H156" s="2" t="s">
        <v>340</v>
      </c>
      <c r="I156" s="65" t="s">
        <v>43</v>
      </c>
      <c r="J156" s="6"/>
    </row>
    <row r="157" spans="1:10" ht="45">
      <c r="A157" s="6"/>
      <c r="B157" s="169"/>
      <c r="C157" s="8">
        <v>111</v>
      </c>
      <c r="D157" s="18" t="s">
        <v>341</v>
      </c>
      <c r="E157" s="8" t="s">
        <v>33</v>
      </c>
      <c r="F157" s="2" t="s">
        <v>342</v>
      </c>
      <c r="G157" s="8" t="s">
        <v>23</v>
      </c>
      <c r="H157" s="2" t="s">
        <v>343</v>
      </c>
      <c r="I157" s="65" t="s">
        <v>36</v>
      </c>
      <c r="J157" s="6"/>
    </row>
    <row r="158" spans="1:10" ht="45.6" thickBot="1">
      <c r="A158" s="6"/>
      <c r="B158" s="170"/>
      <c r="C158" s="21">
        <v>112</v>
      </c>
      <c r="D158" s="18" t="s">
        <v>341</v>
      </c>
      <c r="E158" s="8" t="s">
        <v>33</v>
      </c>
      <c r="F158" s="2" t="s">
        <v>344</v>
      </c>
      <c r="G158" s="8" t="s">
        <v>23</v>
      </c>
      <c r="H158" s="2" t="s">
        <v>345</v>
      </c>
      <c r="I158" s="65" t="s">
        <v>43</v>
      </c>
      <c r="J158" s="6"/>
    </row>
    <row r="159" spans="1:10" ht="60">
      <c r="A159" s="6"/>
      <c r="B159" s="173" t="s">
        <v>346</v>
      </c>
      <c r="C159" s="122">
        <v>113</v>
      </c>
      <c r="D159" s="14" t="s">
        <v>347</v>
      </c>
      <c r="E159" s="10" t="s">
        <v>38</v>
      </c>
      <c r="F159" s="126" t="s">
        <v>348</v>
      </c>
      <c r="G159" s="10" t="s">
        <v>23</v>
      </c>
      <c r="H159" s="27" t="s">
        <v>349</v>
      </c>
      <c r="I159" s="66" t="s">
        <v>56</v>
      </c>
      <c r="J159" s="6"/>
    </row>
    <row r="160" spans="1:10" ht="60">
      <c r="A160" s="6"/>
      <c r="B160" s="173"/>
      <c r="C160" s="122">
        <v>113</v>
      </c>
      <c r="D160" s="14" t="s">
        <v>347</v>
      </c>
      <c r="E160" s="8" t="s">
        <v>38</v>
      </c>
      <c r="F160" s="129" t="s">
        <v>350</v>
      </c>
      <c r="G160" s="8" t="s">
        <v>23</v>
      </c>
      <c r="H160" s="2" t="s">
        <v>351</v>
      </c>
      <c r="I160" s="65" t="s">
        <v>49</v>
      </c>
      <c r="J160" s="6"/>
    </row>
    <row r="161" spans="1:10" ht="60.6" thickBot="1">
      <c r="A161" s="6"/>
      <c r="B161" s="173"/>
      <c r="C161" s="122">
        <v>113</v>
      </c>
      <c r="D161" s="14" t="s">
        <v>347</v>
      </c>
      <c r="E161" s="8" t="s">
        <v>38</v>
      </c>
      <c r="F161" s="127" t="s">
        <v>350</v>
      </c>
      <c r="G161" s="8" t="s">
        <v>23</v>
      </c>
      <c r="H161" s="2" t="s">
        <v>352</v>
      </c>
      <c r="I161" s="65" t="s">
        <v>36</v>
      </c>
      <c r="J161" s="6"/>
    </row>
    <row r="162" spans="1:10" ht="54" customHeight="1">
      <c r="A162" s="6"/>
      <c r="B162" s="173"/>
      <c r="C162" s="122">
        <v>114</v>
      </c>
      <c r="D162" s="14" t="s">
        <v>353</v>
      </c>
      <c r="E162" s="8" t="s">
        <v>38</v>
      </c>
      <c r="F162" s="126" t="s">
        <v>354</v>
      </c>
      <c r="G162" s="8" t="s">
        <v>23</v>
      </c>
      <c r="H162" s="2" t="s">
        <v>355</v>
      </c>
      <c r="I162" s="65" t="s">
        <v>56</v>
      </c>
      <c r="J162" s="6"/>
    </row>
    <row r="163" spans="1:10" ht="45.6" thickBot="1">
      <c r="A163" s="6"/>
      <c r="B163" s="173"/>
      <c r="C163" s="122">
        <v>114</v>
      </c>
      <c r="D163" s="14" t="s">
        <v>353</v>
      </c>
      <c r="E163" s="8" t="s">
        <v>38</v>
      </c>
      <c r="F163" s="127" t="s">
        <v>354</v>
      </c>
      <c r="G163" s="8" t="s">
        <v>23</v>
      </c>
      <c r="H163" s="2" t="s">
        <v>356</v>
      </c>
      <c r="I163" s="65" t="s">
        <v>357</v>
      </c>
      <c r="J163" s="6"/>
    </row>
    <row r="164" spans="1:10" ht="45">
      <c r="A164" s="6"/>
      <c r="B164" s="173"/>
      <c r="C164" s="122">
        <v>115</v>
      </c>
      <c r="D164" s="14" t="s">
        <v>358</v>
      </c>
      <c r="E164" s="8" t="s">
        <v>38</v>
      </c>
      <c r="F164" s="126" t="s">
        <v>359</v>
      </c>
      <c r="G164" s="8" t="s">
        <v>23</v>
      </c>
      <c r="H164" s="2" t="s">
        <v>360</v>
      </c>
      <c r="I164" s="65" t="s">
        <v>36</v>
      </c>
      <c r="J164" s="6"/>
    </row>
    <row r="165" spans="1:10" ht="45.6" thickBot="1">
      <c r="A165" s="6"/>
      <c r="B165" s="173"/>
      <c r="C165" s="122">
        <v>115</v>
      </c>
      <c r="D165" s="14" t="s">
        <v>358</v>
      </c>
      <c r="E165" s="8" t="s">
        <v>38</v>
      </c>
      <c r="F165" s="127" t="s">
        <v>359</v>
      </c>
      <c r="G165" s="8" t="s">
        <v>23</v>
      </c>
      <c r="H165" s="2" t="s">
        <v>361</v>
      </c>
      <c r="I165" s="65" t="s">
        <v>43</v>
      </c>
      <c r="J165" s="6"/>
    </row>
    <row r="166" spans="1:10" ht="45">
      <c r="A166" s="6"/>
      <c r="B166" s="173"/>
      <c r="C166" s="8">
        <v>116</v>
      </c>
      <c r="D166" s="14" t="s">
        <v>358</v>
      </c>
      <c r="E166" s="8" t="s">
        <v>38</v>
      </c>
      <c r="F166" s="2" t="s">
        <v>362</v>
      </c>
      <c r="G166" s="8" t="s">
        <v>23</v>
      </c>
      <c r="H166" s="2" t="s">
        <v>363</v>
      </c>
      <c r="I166" s="65" t="s">
        <v>43</v>
      </c>
      <c r="J166" s="6"/>
    </row>
    <row r="167" spans="1:10" ht="60.6" thickBot="1">
      <c r="A167" s="6"/>
      <c r="B167" s="173"/>
      <c r="C167" s="8">
        <v>117</v>
      </c>
      <c r="D167" s="14" t="s">
        <v>364</v>
      </c>
      <c r="E167" s="8" t="s">
        <v>38</v>
      </c>
      <c r="F167" s="2" t="s">
        <v>365</v>
      </c>
      <c r="G167" s="8" t="s">
        <v>23</v>
      </c>
      <c r="H167" s="2" t="s">
        <v>366</v>
      </c>
      <c r="I167" s="65" t="s">
        <v>56</v>
      </c>
      <c r="J167" s="6"/>
    </row>
    <row r="168" spans="1:10" ht="60">
      <c r="A168" s="6"/>
      <c r="B168" s="173"/>
      <c r="C168" s="122">
        <v>118</v>
      </c>
      <c r="D168" s="14" t="s">
        <v>364</v>
      </c>
      <c r="E168" s="8" t="s">
        <v>38</v>
      </c>
      <c r="F168" s="126" t="s">
        <v>367</v>
      </c>
      <c r="G168" s="8" t="s">
        <v>23</v>
      </c>
      <c r="H168" s="2" t="s">
        <v>368</v>
      </c>
      <c r="I168" s="65" t="s">
        <v>43</v>
      </c>
      <c r="J168" s="6"/>
    </row>
    <row r="169" spans="1:10" ht="60">
      <c r="A169" s="6"/>
      <c r="B169" s="173"/>
      <c r="C169" s="122">
        <v>118</v>
      </c>
      <c r="D169" s="14" t="s">
        <v>364</v>
      </c>
      <c r="E169" s="8" t="s">
        <v>38</v>
      </c>
      <c r="F169" s="129" t="s">
        <v>367</v>
      </c>
      <c r="G169" s="8" t="s">
        <v>23</v>
      </c>
      <c r="H169" s="2" t="s">
        <v>369</v>
      </c>
      <c r="I169" s="65" t="s">
        <v>49</v>
      </c>
      <c r="J169" s="6"/>
    </row>
    <row r="170" spans="1:10" ht="60.6" thickBot="1">
      <c r="A170" s="6"/>
      <c r="B170" s="173"/>
      <c r="C170" s="122">
        <v>118</v>
      </c>
      <c r="D170" s="14" t="s">
        <v>364</v>
      </c>
      <c r="E170" s="8" t="s">
        <v>38</v>
      </c>
      <c r="F170" s="127" t="s">
        <v>367</v>
      </c>
      <c r="G170" s="8" t="s">
        <v>23</v>
      </c>
      <c r="H170" s="2" t="s">
        <v>370</v>
      </c>
      <c r="I170" s="65" t="s">
        <v>36</v>
      </c>
      <c r="J170" s="6"/>
    </row>
    <row r="171" spans="1:10" ht="60.6" thickBot="1">
      <c r="A171" s="6"/>
      <c r="B171" s="173"/>
      <c r="C171" s="8">
        <v>119</v>
      </c>
      <c r="D171" s="14" t="s">
        <v>364</v>
      </c>
      <c r="E171" s="8" t="s">
        <v>38</v>
      </c>
      <c r="F171" s="2" t="s">
        <v>371</v>
      </c>
      <c r="G171" s="8" t="s">
        <v>23</v>
      </c>
      <c r="H171" s="2" t="s">
        <v>372</v>
      </c>
      <c r="I171" s="65" t="s">
        <v>43</v>
      </c>
      <c r="J171" s="6"/>
    </row>
    <row r="172" spans="1:10" ht="60">
      <c r="A172" s="6"/>
      <c r="B172" s="173"/>
      <c r="C172" s="122">
        <v>120</v>
      </c>
      <c r="D172" s="14" t="s">
        <v>373</v>
      </c>
      <c r="E172" s="8" t="s">
        <v>38</v>
      </c>
      <c r="F172" s="126" t="s">
        <v>374</v>
      </c>
      <c r="G172" s="8" t="s">
        <v>23</v>
      </c>
      <c r="H172" s="2" t="s">
        <v>375</v>
      </c>
      <c r="I172" s="65" t="s">
        <v>56</v>
      </c>
      <c r="J172" s="6"/>
    </row>
    <row r="173" spans="1:10" ht="30.6" thickBot="1">
      <c r="A173" s="6"/>
      <c r="B173" s="173"/>
      <c r="C173" s="122">
        <v>120</v>
      </c>
      <c r="D173" s="14" t="s">
        <v>373</v>
      </c>
      <c r="E173" s="8" t="s">
        <v>38</v>
      </c>
      <c r="F173" s="127" t="s">
        <v>374</v>
      </c>
      <c r="G173" s="8" t="s">
        <v>23</v>
      </c>
      <c r="H173" s="2" t="s">
        <v>376</v>
      </c>
      <c r="I173" s="65" t="s">
        <v>36</v>
      </c>
      <c r="J173" s="6"/>
    </row>
    <row r="174" spans="1:10" ht="30">
      <c r="A174" s="6"/>
      <c r="B174" s="173"/>
      <c r="C174" s="122">
        <v>121</v>
      </c>
      <c r="D174" s="14" t="s">
        <v>373</v>
      </c>
      <c r="E174" s="8" t="s">
        <v>38</v>
      </c>
      <c r="F174" s="126" t="s">
        <v>377</v>
      </c>
      <c r="G174" s="8" t="s">
        <v>23</v>
      </c>
      <c r="H174" s="2" t="s">
        <v>378</v>
      </c>
      <c r="I174" s="65" t="s">
        <v>43</v>
      </c>
      <c r="J174" s="6"/>
    </row>
    <row r="175" spans="1:10" ht="30.6" thickBot="1">
      <c r="A175" s="6"/>
      <c r="B175" s="173"/>
      <c r="C175" s="122">
        <v>121</v>
      </c>
      <c r="D175" s="14" t="s">
        <v>373</v>
      </c>
      <c r="E175" s="8" t="s">
        <v>38</v>
      </c>
      <c r="F175" s="127" t="s">
        <v>377</v>
      </c>
      <c r="G175" s="8" t="s">
        <v>23</v>
      </c>
      <c r="H175" s="2" t="s">
        <v>379</v>
      </c>
      <c r="I175" s="65" t="s">
        <v>357</v>
      </c>
      <c r="J175" s="6"/>
    </row>
    <row r="176" spans="1:10" ht="30">
      <c r="A176" s="6"/>
      <c r="B176" s="173"/>
      <c r="C176" s="122">
        <v>122</v>
      </c>
      <c r="D176" s="14" t="s">
        <v>373</v>
      </c>
      <c r="E176" s="8" t="s">
        <v>38</v>
      </c>
      <c r="F176" s="126" t="s">
        <v>380</v>
      </c>
      <c r="G176" s="8" t="s">
        <v>23</v>
      </c>
      <c r="H176" s="2" t="s">
        <v>381</v>
      </c>
      <c r="I176" s="65" t="s">
        <v>36</v>
      </c>
      <c r="J176" s="6"/>
    </row>
    <row r="177" spans="1:10" ht="30.6" thickBot="1">
      <c r="A177" s="6"/>
      <c r="B177" s="173"/>
      <c r="C177" s="122">
        <v>122</v>
      </c>
      <c r="D177" s="14" t="s">
        <v>373</v>
      </c>
      <c r="E177" s="8" t="s">
        <v>38</v>
      </c>
      <c r="F177" s="127" t="s">
        <v>380</v>
      </c>
      <c r="G177" s="8" t="s">
        <v>23</v>
      </c>
      <c r="H177" s="2" t="s">
        <v>382</v>
      </c>
      <c r="I177" s="65" t="s">
        <v>43</v>
      </c>
      <c r="J177" s="6"/>
    </row>
    <row r="178" spans="1:10" ht="90.6" thickBot="1">
      <c r="A178" s="6"/>
      <c r="B178" s="173"/>
      <c r="C178" s="8">
        <v>123</v>
      </c>
      <c r="D178" s="14" t="s">
        <v>373</v>
      </c>
      <c r="E178" s="8" t="s">
        <v>38</v>
      </c>
      <c r="F178" s="2" t="s">
        <v>383</v>
      </c>
      <c r="G178" s="8" t="s">
        <v>23</v>
      </c>
      <c r="H178" s="2" t="s">
        <v>384</v>
      </c>
      <c r="I178" s="65" t="s">
        <v>294</v>
      </c>
      <c r="J178" s="6"/>
    </row>
    <row r="179" spans="1:10" ht="45">
      <c r="A179" s="6"/>
      <c r="B179" s="173"/>
      <c r="C179" s="122">
        <v>124</v>
      </c>
      <c r="D179" s="31" t="s">
        <v>385</v>
      </c>
      <c r="E179" s="8" t="s">
        <v>33</v>
      </c>
      <c r="F179" s="126" t="s">
        <v>386</v>
      </c>
      <c r="G179" s="8" t="s">
        <v>23</v>
      </c>
      <c r="H179" s="2" t="s">
        <v>387</v>
      </c>
      <c r="I179" s="65" t="s">
        <v>56</v>
      </c>
      <c r="J179" s="6"/>
    </row>
    <row r="180" spans="1:10" ht="45.6" thickBot="1">
      <c r="A180" s="6"/>
      <c r="B180" s="173"/>
      <c r="C180" s="122">
        <v>124</v>
      </c>
      <c r="D180" s="31" t="s">
        <v>385</v>
      </c>
      <c r="E180" s="8" t="s">
        <v>33</v>
      </c>
      <c r="F180" s="127" t="s">
        <v>386</v>
      </c>
      <c r="G180" s="8" t="s">
        <v>23</v>
      </c>
      <c r="H180" s="2" t="s">
        <v>388</v>
      </c>
      <c r="I180" s="65" t="s">
        <v>43</v>
      </c>
      <c r="J180" s="6"/>
    </row>
    <row r="181" spans="1:10" ht="45.6" thickBot="1">
      <c r="A181" s="6"/>
      <c r="B181" s="173"/>
      <c r="C181" s="8">
        <v>125</v>
      </c>
      <c r="D181" s="14" t="s">
        <v>389</v>
      </c>
      <c r="E181" s="8" t="s">
        <v>38</v>
      </c>
      <c r="F181" s="2" t="s">
        <v>390</v>
      </c>
      <c r="G181" s="8" t="s">
        <v>23</v>
      </c>
      <c r="H181" s="2" t="s">
        <v>391</v>
      </c>
      <c r="I181" s="65" t="s">
        <v>56</v>
      </c>
      <c r="J181" s="6"/>
    </row>
    <row r="182" spans="1:10" ht="45">
      <c r="A182" s="6"/>
      <c r="B182" s="173"/>
      <c r="C182" s="122">
        <v>126</v>
      </c>
      <c r="D182" s="14" t="s">
        <v>389</v>
      </c>
      <c r="E182" s="8" t="s">
        <v>38</v>
      </c>
      <c r="F182" s="126" t="s">
        <v>392</v>
      </c>
      <c r="G182" s="8" t="s">
        <v>23</v>
      </c>
      <c r="H182" s="2" t="s">
        <v>393</v>
      </c>
      <c r="I182" s="65" t="s">
        <v>43</v>
      </c>
      <c r="J182" s="6"/>
    </row>
    <row r="183" spans="1:10" ht="60.6" thickBot="1">
      <c r="A183" s="6"/>
      <c r="B183" s="173"/>
      <c r="C183" s="122">
        <v>126</v>
      </c>
      <c r="D183" s="14" t="s">
        <v>389</v>
      </c>
      <c r="E183" s="8" t="s">
        <v>38</v>
      </c>
      <c r="F183" s="127" t="s">
        <v>392</v>
      </c>
      <c r="G183" s="8" t="s">
        <v>23</v>
      </c>
      <c r="H183" s="2" t="s">
        <v>394</v>
      </c>
      <c r="I183" s="65" t="s">
        <v>36</v>
      </c>
      <c r="J183" s="6"/>
    </row>
    <row r="184" spans="1:10" ht="45.6" thickBot="1">
      <c r="A184" s="6"/>
      <c r="B184" s="173"/>
      <c r="C184" s="8">
        <v>127</v>
      </c>
      <c r="D184" s="14" t="s">
        <v>389</v>
      </c>
      <c r="E184" s="8" t="s">
        <v>38</v>
      </c>
      <c r="F184" s="2" t="s">
        <v>395</v>
      </c>
      <c r="G184" s="8" t="s">
        <v>23</v>
      </c>
      <c r="H184" s="2" t="s">
        <v>396</v>
      </c>
      <c r="I184" s="65" t="s">
        <v>43</v>
      </c>
      <c r="J184" s="6"/>
    </row>
    <row r="185" spans="1:10" ht="45">
      <c r="A185" s="6"/>
      <c r="B185" s="173"/>
      <c r="C185" s="122">
        <v>128</v>
      </c>
      <c r="D185" s="31" t="s">
        <v>397</v>
      </c>
      <c r="E185" s="8" t="s">
        <v>33</v>
      </c>
      <c r="F185" s="126" t="s">
        <v>398</v>
      </c>
      <c r="G185" s="8" t="s">
        <v>23</v>
      </c>
      <c r="H185" s="2" t="s">
        <v>399</v>
      </c>
      <c r="I185" s="65" t="s">
        <v>36</v>
      </c>
      <c r="J185" s="6"/>
    </row>
    <row r="186" spans="1:10" ht="45.6" thickBot="1">
      <c r="A186" s="6"/>
      <c r="B186" s="173"/>
      <c r="C186" s="122">
        <v>128</v>
      </c>
      <c r="D186" s="31" t="s">
        <v>397</v>
      </c>
      <c r="E186" s="8" t="s">
        <v>33</v>
      </c>
      <c r="F186" s="127" t="s">
        <v>398</v>
      </c>
      <c r="G186" s="8" t="s">
        <v>23</v>
      </c>
      <c r="H186" s="2" t="s">
        <v>400</v>
      </c>
      <c r="I186" s="65" t="s">
        <v>43</v>
      </c>
      <c r="J186" s="6"/>
    </row>
    <row r="187" spans="1:10" ht="60">
      <c r="A187" s="6"/>
      <c r="B187" s="173"/>
      <c r="C187" s="122">
        <v>129</v>
      </c>
      <c r="D187" s="31" t="s">
        <v>397</v>
      </c>
      <c r="E187" s="8" t="s">
        <v>33</v>
      </c>
      <c r="F187" s="126" t="s">
        <v>401</v>
      </c>
      <c r="G187" s="8" t="s">
        <v>23</v>
      </c>
      <c r="H187" s="2" t="s">
        <v>402</v>
      </c>
      <c r="I187" s="65" t="s">
        <v>36</v>
      </c>
      <c r="J187" s="6"/>
    </row>
    <row r="188" spans="1:10" ht="60.6" thickBot="1">
      <c r="A188" s="6"/>
      <c r="B188" s="173"/>
      <c r="C188" s="122">
        <v>129</v>
      </c>
      <c r="D188" s="31" t="s">
        <v>397</v>
      </c>
      <c r="E188" s="8" t="s">
        <v>33</v>
      </c>
      <c r="F188" s="127" t="s">
        <v>401</v>
      </c>
      <c r="G188" s="8" t="s">
        <v>23</v>
      </c>
      <c r="H188" s="2" t="s">
        <v>403</v>
      </c>
      <c r="I188" s="65" t="s">
        <v>43</v>
      </c>
      <c r="J188" s="6"/>
    </row>
    <row r="189" spans="1:10" ht="300.60000000000002" thickBot="1">
      <c r="A189" s="6"/>
      <c r="B189" s="173"/>
      <c r="C189" s="8">
        <v>130</v>
      </c>
      <c r="D189" s="14" t="s">
        <v>404</v>
      </c>
      <c r="E189" s="8" t="s">
        <v>38</v>
      </c>
      <c r="F189" s="2" t="s">
        <v>405</v>
      </c>
      <c r="G189" s="84" t="s">
        <v>21</v>
      </c>
      <c r="H189" s="2" t="s">
        <v>406</v>
      </c>
      <c r="I189" s="65" t="s">
        <v>43</v>
      </c>
      <c r="J189" s="6"/>
    </row>
    <row r="190" spans="1:10">
      <c r="A190" s="6"/>
      <c r="B190" s="168" t="s">
        <v>407</v>
      </c>
      <c r="C190" s="10">
        <v>131</v>
      </c>
      <c r="D190" s="32" t="s">
        <v>408</v>
      </c>
      <c r="E190" s="10" t="s">
        <v>38</v>
      </c>
      <c r="F190" s="27" t="s">
        <v>409</v>
      </c>
      <c r="G190" s="10" t="s">
        <v>23</v>
      </c>
      <c r="H190" s="27" t="s">
        <v>410</v>
      </c>
      <c r="I190" s="66" t="s">
        <v>36</v>
      </c>
      <c r="J190" s="6"/>
    </row>
    <row r="191" spans="1:10" ht="30">
      <c r="A191" s="6"/>
      <c r="B191" s="169"/>
      <c r="C191" s="8">
        <v>132</v>
      </c>
      <c r="D191" s="29" t="s">
        <v>408</v>
      </c>
      <c r="E191" s="8" t="s">
        <v>38</v>
      </c>
      <c r="F191" s="2" t="s">
        <v>411</v>
      </c>
      <c r="G191" s="8" t="s">
        <v>23</v>
      </c>
      <c r="H191" s="2" t="s">
        <v>412</v>
      </c>
      <c r="I191" s="65" t="s">
        <v>36</v>
      </c>
      <c r="J191" s="6"/>
    </row>
    <row r="192" spans="1:10" ht="60">
      <c r="A192" s="6"/>
      <c r="B192" s="169"/>
      <c r="C192" s="8">
        <v>133</v>
      </c>
      <c r="D192" s="29" t="s">
        <v>408</v>
      </c>
      <c r="E192" s="8" t="s">
        <v>38</v>
      </c>
      <c r="F192" s="2" t="s">
        <v>413</v>
      </c>
      <c r="G192" s="8" t="s">
        <v>23</v>
      </c>
      <c r="H192" s="2" t="s">
        <v>414</v>
      </c>
      <c r="I192" s="65" t="s">
        <v>36</v>
      </c>
      <c r="J192" s="6"/>
    </row>
    <row r="193" spans="1:10" ht="30">
      <c r="A193" s="6"/>
      <c r="B193" s="169"/>
      <c r="C193" s="8">
        <v>134</v>
      </c>
      <c r="D193" s="31" t="s">
        <v>415</v>
      </c>
      <c r="E193" s="8" t="s">
        <v>33</v>
      </c>
      <c r="F193" s="2" t="s">
        <v>416</v>
      </c>
      <c r="G193" s="8" t="s">
        <v>23</v>
      </c>
      <c r="H193" s="2" t="s">
        <v>417</v>
      </c>
      <c r="I193" s="65" t="s">
        <v>36</v>
      </c>
      <c r="J193" s="6"/>
    </row>
    <row r="194" spans="1:10" ht="45">
      <c r="A194" s="6"/>
      <c r="B194" s="169"/>
      <c r="C194" s="8">
        <v>135</v>
      </c>
      <c r="D194" s="31" t="s">
        <v>415</v>
      </c>
      <c r="E194" s="8" t="s">
        <v>33</v>
      </c>
      <c r="F194" s="2" t="s">
        <v>418</v>
      </c>
      <c r="G194" s="8" t="s">
        <v>23</v>
      </c>
      <c r="H194" s="2" t="s">
        <v>419</v>
      </c>
      <c r="I194" s="65" t="s">
        <v>36</v>
      </c>
      <c r="J194" s="6"/>
    </row>
    <row r="195" spans="1:10" ht="45">
      <c r="A195" s="6"/>
      <c r="B195" s="169"/>
      <c r="C195" s="8">
        <v>136</v>
      </c>
      <c r="D195" s="31" t="s">
        <v>420</v>
      </c>
      <c r="E195" s="8" t="s">
        <v>33</v>
      </c>
      <c r="F195" s="2" t="s">
        <v>421</v>
      </c>
      <c r="G195" s="8" t="s">
        <v>23</v>
      </c>
      <c r="H195" s="2" t="s">
        <v>422</v>
      </c>
      <c r="I195" s="65" t="s">
        <v>423</v>
      </c>
      <c r="J195" s="6"/>
    </row>
    <row r="196" spans="1:10" ht="45">
      <c r="A196" s="6"/>
      <c r="B196" s="169"/>
      <c r="C196" s="8">
        <v>137</v>
      </c>
      <c r="D196" s="31" t="s">
        <v>424</v>
      </c>
      <c r="E196" s="8" t="s">
        <v>33</v>
      </c>
      <c r="F196" s="2" t="s">
        <v>425</v>
      </c>
      <c r="G196" s="8" t="s">
        <v>23</v>
      </c>
      <c r="H196" s="2" t="s">
        <v>426</v>
      </c>
      <c r="I196" s="65" t="s">
        <v>36</v>
      </c>
      <c r="J196" s="6"/>
    </row>
    <row r="197" spans="1:10" ht="30">
      <c r="A197" s="6"/>
      <c r="B197" s="169"/>
      <c r="C197" s="8">
        <v>138</v>
      </c>
      <c r="D197" s="31" t="s">
        <v>427</v>
      </c>
      <c r="E197" s="8" t="s">
        <v>33</v>
      </c>
      <c r="F197" s="2" t="s">
        <v>428</v>
      </c>
      <c r="G197" s="8" t="s">
        <v>23</v>
      </c>
      <c r="H197" s="2" t="s">
        <v>429</v>
      </c>
      <c r="I197" s="65" t="s">
        <v>36</v>
      </c>
      <c r="J197" s="6"/>
    </row>
    <row r="198" spans="1:10" ht="30">
      <c r="A198" s="6"/>
      <c r="B198" s="169"/>
      <c r="C198" s="8">
        <v>139</v>
      </c>
      <c r="D198" s="31" t="s">
        <v>430</v>
      </c>
      <c r="E198" s="8" t="s">
        <v>33</v>
      </c>
      <c r="F198" s="2" t="s">
        <v>431</v>
      </c>
      <c r="G198" s="19" t="s">
        <v>21</v>
      </c>
      <c r="H198" s="2" t="s">
        <v>432</v>
      </c>
      <c r="I198" s="65" t="s">
        <v>56</v>
      </c>
      <c r="J198" s="6"/>
    </row>
    <row r="199" spans="1:10" ht="30.6" thickBot="1">
      <c r="A199" s="6"/>
      <c r="B199" s="169"/>
      <c r="C199" s="8">
        <v>140</v>
      </c>
      <c r="D199" s="31" t="s">
        <v>430</v>
      </c>
      <c r="E199" s="8" t="s">
        <v>33</v>
      </c>
      <c r="F199" s="2" t="s">
        <v>433</v>
      </c>
      <c r="G199" s="8" t="s">
        <v>23</v>
      </c>
      <c r="H199" s="2" t="s">
        <v>434</v>
      </c>
      <c r="I199" s="65" t="s">
        <v>80</v>
      </c>
      <c r="J199" s="6"/>
    </row>
    <row r="200" spans="1:10" ht="45">
      <c r="A200" s="6"/>
      <c r="B200" s="169"/>
      <c r="C200" s="122">
        <v>141</v>
      </c>
      <c r="D200" s="31" t="s">
        <v>430</v>
      </c>
      <c r="E200" s="8" t="s">
        <v>33</v>
      </c>
      <c r="F200" s="126" t="s">
        <v>435</v>
      </c>
      <c r="G200" s="8" t="s">
        <v>23</v>
      </c>
      <c r="H200" s="2" t="s">
        <v>436</v>
      </c>
      <c r="I200" s="65" t="s">
        <v>80</v>
      </c>
      <c r="J200" s="6"/>
    </row>
    <row r="201" spans="1:10" ht="45.6" thickBot="1">
      <c r="A201" s="6"/>
      <c r="B201" s="170"/>
      <c r="C201" s="128">
        <v>141</v>
      </c>
      <c r="D201" s="31" t="s">
        <v>430</v>
      </c>
      <c r="E201" s="23" t="s">
        <v>33</v>
      </c>
      <c r="F201" s="127" t="s">
        <v>435</v>
      </c>
      <c r="G201" s="23" t="s">
        <v>23</v>
      </c>
      <c r="H201" s="24" t="s">
        <v>437</v>
      </c>
      <c r="I201" s="67" t="s">
        <v>56</v>
      </c>
      <c r="J201" s="6"/>
    </row>
    <row r="202" spans="1:10" ht="30">
      <c r="A202" s="6"/>
      <c r="B202" s="171" t="s">
        <v>438</v>
      </c>
      <c r="C202" s="8">
        <v>142</v>
      </c>
      <c r="D202" s="31" t="s">
        <v>439</v>
      </c>
      <c r="E202" s="8" t="s">
        <v>33</v>
      </c>
      <c r="F202" s="2" t="s">
        <v>440</v>
      </c>
      <c r="G202" s="8" t="s">
        <v>23</v>
      </c>
      <c r="H202" s="2" t="s">
        <v>441</v>
      </c>
      <c r="I202" s="65" t="s">
        <v>36</v>
      </c>
      <c r="J202" s="6"/>
    </row>
    <row r="203" spans="1:10">
      <c r="A203" s="6"/>
      <c r="B203" s="171"/>
      <c r="C203" s="8">
        <v>143</v>
      </c>
      <c r="D203" s="31" t="s">
        <v>439</v>
      </c>
      <c r="E203" s="8" t="s">
        <v>33</v>
      </c>
      <c r="F203" s="2" t="s">
        <v>442</v>
      </c>
      <c r="G203" s="8" t="s">
        <v>23</v>
      </c>
      <c r="H203" s="2" t="s">
        <v>443</v>
      </c>
      <c r="I203" s="65" t="s">
        <v>43</v>
      </c>
      <c r="J203" s="6"/>
    </row>
    <row r="204" spans="1:10" ht="45">
      <c r="A204" s="6"/>
      <c r="B204" s="171"/>
      <c r="C204" s="8">
        <v>144</v>
      </c>
      <c r="D204" s="31" t="s">
        <v>444</v>
      </c>
      <c r="E204" s="8" t="s">
        <v>33</v>
      </c>
      <c r="F204" s="2" t="s">
        <v>445</v>
      </c>
      <c r="G204" s="8" t="s">
        <v>23</v>
      </c>
      <c r="H204" s="2" t="s">
        <v>446</v>
      </c>
      <c r="I204" s="65" t="s">
        <v>56</v>
      </c>
      <c r="J204" s="6"/>
    </row>
    <row r="205" spans="1:10" ht="30">
      <c r="A205" s="6"/>
      <c r="B205" s="171"/>
      <c r="C205" s="8">
        <v>145</v>
      </c>
      <c r="D205" s="31" t="s">
        <v>447</v>
      </c>
      <c r="E205" s="8" t="s">
        <v>33</v>
      </c>
      <c r="F205" s="2" t="s">
        <v>448</v>
      </c>
      <c r="G205" s="8" t="s">
        <v>23</v>
      </c>
      <c r="H205" s="2" t="s">
        <v>449</v>
      </c>
      <c r="I205" s="65" t="s">
        <v>36</v>
      </c>
      <c r="J205" s="6"/>
    </row>
    <row r="206" spans="1:10" ht="30">
      <c r="A206" s="6"/>
      <c r="B206" s="171"/>
      <c r="C206" s="8">
        <v>146</v>
      </c>
      <c r="D206" s="31" t="s">
        <v>450</v>
      </c>
      <c r="E206" s="8" t="s">
        <v>33</v>
      </c>
      <c r="F206" s="2" t="s">
        <v>451</v>
      </c>
      <c r="G206" s="8" t="s">
        <v>23</v>
      </c>
      <c r="H206" s="2" t="s">
        <v>452</v>
      </c>
      <c r="I206" s="65" t="s">
        <v>36</v>
      </c>
      <c r="J206" s="6"/>
    </row>
    <row r="207" spans="1:10">
      <c r="A207" s="6"/>
      <c r="B207" s="171"/>
      <c r="C207" s="8">
        <v>147</v>
      </c>
      <c r="D207" s="29" t="s">
        <v>453</v>
      </c>
      <c r="E207" s="8" t="s">
        <v>38</v>
      </c>
      <c r="F207" s="2" t="s">
        <v>454</v>
      </c>
      <c r="G207" s="8" t="s">
        <v>23</v>
      </c>
      <c r="H207" s="141" t="s">
        <v>455</v>
      </c>
      <c r="I207" s="65" t="s">
        <v>193</v>
      </c>
      <c r="J207" s="6"/>
    </row>
    <row r="208" spans="1:10" ht="45">
      <c r="A208" s="6"/>
      <c r="B208" s="171"/>
      <c r="C208" s="8">
        <v>148</v>
      </c>
      <c r="D208" s="29" t="s">
        <v>453</v>
      </c>
      <c r="E208" s="8" t="s">
        <v>38</v>
      </c>
      <c r="F208" s="2" t="s">
        <v>456</v>
      </c>
      <c r="G208" s="8" t="s">
        <v>23</v>
      </c>
      <c r="H208" s="2" t="s">
        <v>457</v>
      </c>
      <c r="I208" s="65" t="s">
        <v>43</v>
      </c>
      <c r="J208" s="6"/>
    </row>
    <row r="209" spans="1:10" ht="75.599999999999994" thickBot="1">
      <c r="A209" s="6"/>
      <c r="B209" s="171"/>
      <c r="C209" s="8">
        <v>149</v>
      </c>
      <c r="D209" s="29" t="s">
        <v>453</v>
      </c>
      <c r="E209" s="8" t="s">
        <v>38</v>
      </c>
      <c r="F209" s="24" t="s">
        <v>458</v>
      </c>
      <c r="G209" s="23" t="s">
        <v>23</v>
      </c>
      <c r="H209" s="24" t="s">
        <v>459</v>
      </c>
      <c r="I209" s="67" t="s">
        <v>56</v>
      </c>
      <c r="J209" s="6"/>
    </row>
    <row r="210" spans="1:10" ht="45">
      <c r="A210" s="6"/>
      <c r="B210" s="168" t="s">
        <v>460</v>
      </c>
      <c r="C210" s="34">
        <v>150</v>
      </c>
      <c r="D210" s="32" t="s">
        <v>461</v>
      </c>
      <c r="E210" s="10" t="s">
        <v>38</v>
      </c>
      <c r="F210" s="2" t="s">
        <v>462</v>
      </c>
      <c r="G210" s="8" t="s">
        <v>23</v>
      </c>
      <c r="H210" s="2" t="s">
        <v>463</v>
      </c>
      <c r="I210" s="65" t="s">
        <v>56</v>
      </c>
      <c r="J210" s="6"/>
    </row>
    <row r="211" spans="1:10" ht="75">
      <c r="A211" s="6"/>
      <c r="B211" s="169"/>
      <c r="C211" s="30">
        <v>151</v>
      </c>
      <c r="D211" s="29" t="s">
        <v>461</v>
      </c>
      <c r="E211" s="8" t="s">
        <v>38</v>
      </c>
      <c r="F211" s="2" t="s">
        <v>464</v>
      </c>
      <c r="G211" s="8" t="s">
        <v>23</v>
      </c>
      <c r="H211" s="2" t="s">
        <v>465</v>
      </c>
      <c r="I211" s="65" t="s">
        <v>80</v>
      </c>
      <c r="J211" s="6"/>
    </row>
    <row r="212" spans="1:10" ht="70.5" customHeight="1">
      <c r="A212" s="6"/>
      <c r="B212" s="169"/>
      <c r="C212" s="30">
        <v>152</v>
      </c>
      <c r="D212" s="29" t="s">
        <v>461</v>
      </c>
      <c r="E212" s="8" t="s">
        <v>38</v>
      </c>
      <c r="F212" s="2" t="s">
        <v>466</v>
      </c>
      <c r="G212" s="8" t="s">
        <v>23</v>
      </c>
      <c r="H212" s="140" t="s">
        <v>467</v>
      </c>
      <c r="I212" s="65" t="s">
        <v>193</v>
      </c>
      <c r="J212" s="6"/>
    </row>
    <row r="213" spans="1:10" ht="30">
      <c r="A213" s="6"/>
      <c r="B213" s="169"/>
      <c r="C213" s="30">
        <v>153</v>
      </c>
      <c r="D213" s="31" t="s">
        <v>468</v>
      </c>
      <c r="E213" s="8" t="s">
        <v>33</v>
      </c>
      <c r="F213" s="2" t="s">
        <v>469</v>
      </c>
      <c r="G213" s="8" t="s">
        <v>23</v>
      </c>
      <c r="H213" s="2" t="s">
        <v>470</v>
      </c>
      <c r="I213" s="65" t="s">
        <v>56</v>
      </c>
      <c r="J213" s="6"/>
    </row>
    <row r="214" spans="1:10" ht="45">
      <c r="A214" s="6"/>
      <c r="B214" s="169"/>
      <c r="C214" s="30">
        <v>154</v>
      </c>
      <c r="D214" s="31" t="s">
        <v>468</v>
      </c>
      <c r="E214" s="8" t="s">
        <v>33</v>
      </c>
      <c r="F214" s="2" t="s">
        <v>471</v>
      </c>
      <c r="G214" s="8" t="s">
        <v>23</v>
      </c>
      <c r="H214" s="2" t="s">
        <v>472</v>
      </c>
      <c r="I214" s="65" t="s">
        <v>36</v>
      </c>
      <c r="J214" s="6"/>
    </row>
    <row r="215" spans="1:10" ht="60">
      <c r="A215" s="6"/>
      <c r="B215" s="169"/>
      <c r="C215" s="30">
        <v>155</v>
      </c>
      <c r="D215" s="31" t="s">
        <v>468</v>
      </c>
      <c r="E215" s="8" t="s">
        <v>33</v>
      </c>
      <c r="F215" s="2" t="s">
        <v>473</v>
      </c>
      <c r="G215" s="8" t="s">
        <v>23</v>
      </c>
      <c r="H215" s="2" t="s">
        <v>474</v>
      </c>
      <c r="I215" s="65" t="s">
        <v>80</v>
      </c>
      <c r="J215" s="6"/>
    </row>
    <row r="216" spans="1:10" ht="30">
      <c r="A216" s="6"/>
      <c r="B216" s="169"/>
      <c r="C216" s="30">
        <v>156</v>
      </c>
      <c r="D216" s="31" t="s">
        <v>468</v>
      </c>
      <c r="E216" s="8" t="s">
        <v>33</v>
      </c>
      <c r="F216" s="2" t="s">
        <v>475</v>
      </c>
      <c r="G216" s="19" t="s">
        <v>21</v>
      </c>
      <c r="H216" s="2" t="s">
        <v>476</v>
      </c>
      <c r="I216" s="65" t="s">
        <v>56</v>
      </c>
      <c r="J216" s="6"/>
    </row>
    <row r="217" spans="1:10" ht="60">
      <c r="A217" s="6"/>
      <c r="B217" s="169"/>
      <c r="C217" s="30">
        <v>157</v>
      </c>
      <c r="D217" s="31" t="s">
        <v>468</v>
      </c>
      <c r="E217" s="8" t="s">
        <v>33</v>
      </c>
      <c r="F217" s="2" t="s">
        <v>477</v>
      </c>
      <c r="G217" s="8" t="s">
        <v>23</v>
      </c>
      <c r="H217" s="2" t="s">
        <v>478</v>
      </c>
      <c r="I217" s="65" t="s">
        <v>43</v>
      </c>
      <c r="J217" s="6"/>
    </row>
    <row r="218" spans="1:10" ht="45">
      <c r="A218" s="6"/>
      <c r="B218" s="169"/>
      <c r="C218" s="30">
        <v>158</v>
      </c>
      <c r="D218" s="31" t="s">
        <v>479</v>
      </c>
      <c r="E218" s="8" t="s">
        <v>33</v>
      </c>
      <c r="F218" s="2" t="s">
        <v>480</v>
      </c>
      <c r="G218" s="8" t="s">
        <v>23</v>
      </c>
      <c r="H218" s="2" t="s">
        <v>481</v>
      </c>
      <c r="I218" s="65" t="s">
        <v>43</v>
      </c>
      <c r="J218" s="6"/>
    </row>
    <row r="219" spans="1:10" ht="45">
      <c r="A219" s="6"/>
      <c r="B219" s="169"/>
      <c r="C219" s="30">
        <v>159</v>
      </c>
      <c r="D219" s="31" t="s">
        <v>479</v>
      </c>
      <c r="E219" s="8" t="s">
        <v>33</v>
      </c>
      <c r="F219" s="2" t="s">
        <v>482</v>
      </c>
      <c r="G219" s="19" t="s">
        <v>21</v>
      </c>
      <c r="H219" s="2" t="s">
        <v>483</v>
      </c>
      <c r="I219" s="65" t="s">
        <v>43</v>
      </c>
      <c r="J219" s="6"/>
    </row>
    <row r="220" spans="1:10" ht="45">
      <c r="A220" s="6"/>
      <c r="B220" s="169"/>
      <c r="C220" s="30">
        <v>160</v>
      </c>
      <c r="D220" s="31" t="s">
        <v>484</v>
      </c>
      <c r="E220" s="8" t="s">
        <v>33</v>
      </c>
      <c r="F220" s="2" t="s">
        <v>485</v>
      </c>
      <c r="G220" s="8" t="s">
        <v>23</v>
      </c>
      <c r="H220" s="2" t="s">
        <v>486</v>
      </c>
      <c r="I220" s="65" t="s">
        <v>56</v>
      </c>
      <c r="J220" s="6"/>
    </row>
    <row r="221" spans="1:10" ht="60">
      <c r="A221" s="6"/>
      <c r="B221" s="169"/>
      <c r="C221" s="30">
        <v>161</v>
      </c>
      <c r="D221" s="31" t="s">
        <v>484</v>
      </c>
      <c r="E221" s="8" t="s">
        <v>33</v>
      </c>
      <c r="F221" s="2" t="s">
        <v>487</v>
      </c>
      <c r="G221" s="8" t="s">
        <v>23</v>
      </c>
      <c r="H221" s="2" t="s">
        <v>488</v>
      </c>
      <c r="I221" s="65" t="s">
        <v>80</v>
      </c>
      <c r="J221" s="6"/>
    </row>
    <row r="222" spans="1:10" ht="45.6" thickBot="1">
      <c r="A222" s="6"/>
      <c r="B222" s="169"/>
      <c r="C222" s="30">
        <v>162</v>
      </c>
      <c r="D222" s="31" t="s">
        <v>484</v>
      </c>
      <c r="E222" s="8" t="s">
        <v>33</v>
      </c>
      <c r="F222" s="2" t="s">
        <v>489</v>
      </c>
      <c r="G222" s="8" t="s">
        <v>23</v>
      </c>
      <c r="H222" s="2" t="s">
        <v>490</v>
      </c>
      <c r="I222" s="65" t="s">
        <v>43</v>
      </c>
      <c r="J222" s="6"/>
    </row>
    <row r="223" spans="1:10" ht="60">
      <c r="A223" s="6"/>
      <c r="B223" s="172" t="s">
        <v>491</v>
      </c>
      <c r="C223" s="134">
        <v>163</v>
      </c>
      <c r="D223" s="32" t="s">
        <v>492</v>
      </c>
      <c r="E223" s="10" t="s">
        <v>38</v>
      </c>
      <c r="F223" s="126" t="s">
        <v>493</v>
      </c>
      <c r="G223" s="10" t="s">
        <v>23</v>
      </c>
      <c r="H223" s="27" t="s">
        <v>494</v>
      </c>
      <c r="I223" s="66" t="s">
        <v>43</v>
      </c>
      <c r="J223" s="6"/>
    </row>
    <row r="224" spans="1:10" ht="60.6" thickBot="1">
      <c r="A224" s="6"/>
      <c r="B224" s="173"/>
      <c r="C224" s="135">
        <v>163</v>
      </c>
      <c r="D224" s="29" t="s">
        <v>492</v>
      </c>
      <c r="E224" s="8" t="s">
        <v>38</v>
      </c>
      <c r="F224" s="127" t="s">
        <v>493</v>
      </c>
      <c r="G224" s="8" t="s">
        <v>23</v>
      </c>
      <c r="H224" s="2" t="s">
        <v>495</v>
      </c>
      <c r="I224" s="65" t="s">
        <v>36</v>
      </c>
      <c r="J224" s="6"/>
    </row>
    <row r="225" spans="1:10" ht="30">
      <c r="A225" s="6"/>
      <c r="B225" s="173"/>
      <c r="C225" s="30">
        <v>164</v>
      </c>
      <c r="D225" s="29" t="s">
        <v>496</v>
      </c>
      <c r="E225" s="8" t="s">
        <v>38</v>
      </c>
      <c r="F225" s="2" t="s">
        <v>497</v>
      </c>
      <c r="G225" s="8" t="s">
        <v>21</v>
      </c>
      <c r="H225" s="2" t="s">
        <v>498</v>
      </c>
      <c r="I225" s="65" t="s">
        <v>36</v>
      </c>
      <c r="J225" s="6"/>
    </row>
    <row r="226" spans="1:10" ht="45">
      <c r="A226" s="6"/>
      <c r="B226" s="173"/>
      <c r="C226" s="30">
        <v>165</v>
      </c>
      <c r="D226" s="29" t="s">
        <v>499</v>
      </c>
      <c r="E226" s="8" t="s">
        <v>38</v>
      </c>
      <c r="F226" s="2" t="s">
        <v>500</v>
      </c>
      <c r="G226" s="19" t="s">
        <v>21</v>
      </c>
      <c r="H226" s="2" t="s">
        <v>501</v>
      </c>
      <c r="I226" s="65" t="s">
        <v>43</v>
      </c>
      <c r="J226" s="6"/>
    </row>
    <row r="227" spans="1:10" ht="45.6" thickBot="1">
      <c r="A227" s="6"/>
      <c r="B227" s="173"/>
      <c r="C227" s="30">
        <v>166</v>
      </c>
      <c r="D227" s="29" t="s">
        <v>499</v>
      </c>
      <c r="E227" s="8" t="s">
        <v>38</v>
      </c>
      <c r="F227" s="2" t="s">
        <v>502</v>
      </c>
      <c r="G227" s="8" t="s">
        <v>23</v>
      </c>
      <c r="H227" s="2" t="s">
        <v>503</v>
      </c>
      <c r="I227" s="65" t="s">
        <v>43</v>
      </c>
      <c r="J227" s="6"/>
    </row>
    <row r="228" spans="1:10" ht="45">
      <c r="A228" s="6"/>
      <c r="B228" s="173"/>
      <c r="C228" s="135">
        <v>167</v>
      </c>
      <c r="D228" s="29" t="s">
        <v>504</v>
      </c>
      <c r="E228" s="8" t="s">
        <v>38</v>
      </c>
      <c r="F228" s="126" t="s">
        <v>505</v>
      </c>
      <c r="G228" s="48" t="s">
        <v>21</v>
      </c>
      <c r="H228" s="2" t="s">
        <v>506</v>
      </c>
      <c r="I228" s="65" t="s">
        <v>43</v>
      </c>
      <c r="J228" s="6"/>
    </row>
    <row r="229" spans="1:10" ht="30.6" thickBot="1">
      <c r="A229" s="6"/>
      <c r="B229" s="173"/>
      <c r="C229" s="135">
        <v>167</v>
      </c>
      <c r="D229" s="29" t="s">
        <v>504</v>
      </c>
      <c r="E229" s="8" t="s">
        <v>38</v>
      </c>
      <c r="F229" s="127" t="s">
        <v>505</v>
      </c>
      <c r="G229" s="48" t="s">
        <v>21</v>
      </c>
      <c r="H229" s="2" t="s">
        <v>507</v>
      </c>
      <c r="I229" s="65" t="s">
        <v>36</v>
      </c>
      <c r="J229" s="6"/>
    </row>
    <row r="230" spans="1:10" ht="45">
      <c r="A230" s="6"/>
      <c r="B230" s="173"/>
      <c r="C230" s="135">
        <v>168</v>
      </c>
      <c r="D230" s="29" t="s">
        <v>508</v>
      </c>
      <c r="E230" s="8" t="s">
        <v>38</v>
      </c>
      <c r="F230" s="126" t="s">
        <v>509</v>
      </c>
      <c r="G230" s="8" t="s">
        <v>23</v>
      </c>
      <c r="H230" s="2" t="s">
        <v>510</v>
      </c>
      <c r="I230" s="65" t="s">
        <v>36</v>
      </c>
      <c r="J230" s="6"/>
    </row>
    <row r="231" spans="1:10" ht="45.6" thickBot="1">
      <c r="A231" s="6"/>
      <c r="B231" s="173"/>
      <c r="C231" s="135">
        <v>168</v>
      </c>
      <c r="D231" s="29" t="s">
        <v>508</v>
      </c>
      <c r="E231" s="8" t="s">
        <v>38</v>
      </c>
      <c r="F231" s="127" t="s">
        <v>509</v>
      </c>
      <c r="G231" s="8" t="s">
        <v>23</v>
      </c>
      <c r="H231" s="2" t="s">
        <v>511</v>
      </c>
      <c r="I231" s="65" t="s">
        <v>43</v>
      </c>
      <c r="J231" s="6"/>
    </row>
    <row r="232" spans="1:10" ht="45">
      <c r="A232" s="6"/>
      <c r="B232" s="173"/>
      <c r="C232" s="30">
        <v>169</v>
      </c>
      <c r="D232" s="31" t="s">
        <v>512</v>
      </c>
      <c r="E232" s="8" t="s">
        <v>33</v>
      </c>
      <c r="F232" s="2" t="s">
        <v>513</v>
      </c>
      <c r="G232" s="19" t="s">
        <v>21</v>
      </c>
      <c r="H232" s="2" t="s">
        <v>514</v>
      </c>
      <c r="I232" s="65" t="s">
        <v>36</v>
      </c>
      <c r="J232" s="6"/>
    </row>
    <row r="233" spans="1:10" ht="30">
      <c r="A233" s="6"/>
      <c r="B233" s="173"/>
      <c r="C233" s="30">
        <v>170</v>
      </c>
      <c r="D233" s="31" t="s">
        <v>512</v>
      </c>
      <c r="E233" s="8" t="s">
        <v>33</v>
      </c>
      <c r="F233" s="2" t="s">
        <v>515</v>
      </c>
      <c r="G233" s="8" t="s">
        <v>23</v>
      </c>
      <c r="H233" s="2" t="s">
        <v>516</v>
      </c>
      <c r="I233" s="65" t="s">
        <v>43</v>
      </c>
      <c r="J233" s="6"/>
    </row>
    <row r="234" spans="1:10" ht="60">
      <c r="A234" s="6"/>
      <c r="B234" s="173"/>
      <c r="C234" s="30">
        <v>171</v>
      </c>
      <c r="D234" s="31" t="s">
        <v>512</v>
      </c>
      <c r="E234" s="8" t="s">
        <v>33</v>
      </c>
      <c r="F234" s="2" t="s">
        <v>517</v>
      </c>
      <c r="G234" s="8" t="s">
        <v>23</v>
      </c>
      <c r="H234" s="2" t="s">
        <v>518</v>
      </c>
      <c r="I234" s="65" t="s">
        <v>56</v>
      </c>
      <c r="J234" s="6"/>
    </row>
    <row r="235" spans="1:10" ht="30">
      <c r="A235" s="6"/>
      <c r="B235" s="173"/>
      <c r="C235" s="30">
        <v>172</v>
      </c>
      <c r="D235" s="31" t="s">
        <v>512</v>
      </c>
      <c r="E235" s="8" t="s">
        <v>33</v>
      </c>
      <c r="F235" s="2" t="s">
        <v>519</v>
      </c>
      <c r="G235" s="8" t="s">
        <v>23</v>
      </c>
      <c r="H235" s="2" t="s">
        <v>520</v>
      </c>
      <c r="I235" s="65" t="s">
        <v>43</v>
      </c>
      <c r="J235" s="6"/>
    </row>
    <row r="236" spans="1:10" ht="30.6" thickBot="1">
      <c r="A236" s="6"/>
      <c r="B236" s="173"/>
      <c r="C236" s="30">
        <v>173</v>
      </c>
      <c r="D236" s="31" t="s">
        <v>512</v>
      </c>
      <c r="E236" s="8" t="s">
        <v>33</v>
      </c>
      <c r="F236" s="2" t="s">
        <v>521</v>
      </c>
      <c r="G236" s="8" t="s">
        <v>23</v>
      </c>
      <c r="H236" s="2" t="s">
        <v>522</v>
      </c>
      <c r="I236" s="65" t="s">
        <v>43</v>
      </c>
      <c r="J236" s="6"/>
    </row>
    <row r="237" spans="1:10" ht="30">
      <c r="A237" s="6"/>
      <c r="B237" s="173"/>
      <c r="C237" s="135">
        <v>174</v>
      </c>
      <c r="D237" s="29" t="s">
        <v>523</v>
      </c>
      <c r="E237" s="8" t="s">
        <v>38</v>
      </c>
      <c r="F237" s="126" t="s">
        <v>524</v>
      </c>
      <c r="G237" s="19" t="s">
        <v>21</v>
      </c>
      <c r="H237" s="2" t="s">
        <v>525</v>
      </c>
      <c r="I237" s="65" t="s">
        <v>43</v>
      </c>
      <c r="J237" s="6"/>
    </row>
    <row r="238" spans="1:10" ht="30">
      <c r="A238" s="6"/>
      <c r="B238" s="173"/>
      <c r="C238" s="135">
        <v>174</v>
      </c>
      <c r="D238" s="29" t="s">
        <v>523</v>
      </c>
      <c r="E238" s="8" t="s">
        <v>38</v>
      </c>
      <c r="F238" s="129" t="s">
        <v>526</v>
      </c>
      <c r="G238" s="19" t="s">
        <v>21</v>
      </c>
      <c r="H238" s="2" t="s">
        <v>527</v>
      </c>
      <c r="I238" s="65" t="s">
        <v>36</v>
      </c>
      <c r="J238" s="6"/>
    </row>
    <row r="239" spans="1:10" ht="45">
      <c r="A239" s="6"/>
      <c r="B239" s="173"/>
      <c r="C239" s="135">
        <v>174</v>
      </c>
      <c r="D239" s="29" t="s">
        <v>523</v>
      </c>
      <c r="E239" s="8" t="s">
        <v>38</v>
      </c>
      <c r="F239" s="129" t="s">
        <v>526</v>
      </c>
      <c r="G239" s="19"/>
      <c r="H239" s="2" t="s">
        <v>528</v>
      </c>
      <c r="I239" s="65" t="s">
        <v>36</v>
      </c>
      <c r="J239" s="6"/>
    </row>
    <row r="240" spans="1:10" ht="45">
      <c r="A240" s="6"/>
      <c r="B240" s="173"/>
      <c r="C240" s="135">
        <v>174</v>
      </c>
      <c r="D240" s="29" t="s">
        <v>523</v>
      </c>
      <c r="E240" s="8" t="s">
        <v>38</v>
      </c>
      <c r="F240" s="129" t="s">
        <v>526</v>
      </c>
      <c r="G240" s="19" t="s">
        <v>21</v>
      </c>
      <c r="H240" s="2" t="s">
        <v>529</v>
      </c>
      <c r="I240" s="65" t="s">
        <v>43</v>
      </c>
      <c r="J240" s="6"/>
    </row>
    <row r="241" spans="1:10" ht="45.6" thickBot="1">
      <c r="A241" s="6"/>
      <c r="B241" s="173"/>
      <c r="C241" s="135">
        <v>174</v>
      </c>
      <c r="D241" s="29" t="s">
        <v>523</v>
      </c>
      <c r="E241" s="8" t="s">
        <v>38</v>
      </c>
      <c r="F241" s="127" t="s">
        <v>526</v>
      </c>
      <c r="G241" s="19" t="s">
        <v>21</v>
      </c>
      <c r="H241" s="2" t="s">
        <v>530</v>
      </c>
      <c r="I241" s="65" t="s">
        <v>49</v>
      </c>
      <c r="J241" s="6"/>
    </row>
    <row r="242" spans="1:10" ht="30">
      <c r="A242" s="6"/>
      <c r="B242" s="173"/>
      <c r="C242" s="30">
        <v>175</v>
      </c>
      <c r="D242" s="29" t="s">
        <v>523</v>
      </c>
      <c r="E242" s="8" t="s">
        <v>38</v>
      </c>
      <c r="F242" s="2" t="s">
        <v>531</v>
      </c>
      <c r="G242" s="19" t="s">
        <v>21</v>
      </c>
      <c r="H242" s="2" t="s">
        <v>532</v>
      </c>
      <c r="I242" s="65" t="s">
        <v>43</v>
      </c>
      <c r="J242" s="6"/>
    </row>
    <row r="243" spans="1:10" ht="60.6" thickBot="1">
      <c r="A243" s="6"/>
      <c r="B243" s="173"/>
      <c r="C243" s="30">
        <v>176</v>
      </c>
      <c r="D243" s="29" t="s">
        <v>523</v>
      </c>
      <c r="E243" s="8" t="s">
        <v>38</v>
      </c>
      <c r="F243" s="2" t="s">
        <v>533</v>
      </c>
      <c r="G243" s="8" t="s">
        <v>23</v>
      </c>
      <c r="H243" s="2" t="s">
        <v>534</v>
      </c>
      <c r="I243" s="65" t="s">
        <v>56</v>
      </c>
      <c r="J243" s="6"/>
    </row>
    <row r="244" spans="1:10" ht="60">
      <c r="A244" s="6"/>
      <c r="B244" s="173"/>
      <c r="C244" s="135">
        <v>177</v>
      </c>
      <c r="D244" s="29" t="s">
        <v>523</v>
      </c>
      <c r="E244" s="8" t="s">
        <v>38</v>
      </c>
      <c r="F244" s="126" t="s">
        <v>535</v>
      </c>
      <c r="G244" s="8" t="s">
        <v>23</v>
      </c>
      <c r="H244" s="2" t="s">
        <v>536</v>
      </c>
      <c r="I244" s="65" t="s">
        <v>36</v>
      </c>
      <c r="J244" s="6"/>
    </row>
    <row r="245" spans="1:10" ht="60">
      <c r="A245" s="6"/>
      <c r="B245" s="173"/>
      <c r="C245" s="135">
        <v>177</v>
      </c>
      <c r="D245" s="29" t="s">
        <v>523</v>
      </c>
      <c r="E245" s="8" t="s">
        <v>38</v>
      </c>
      <c r="F245" s="129" t="s">
        <v>535</v>
      </c>
      <c r="G245" s="8" t="s">
        <v>23</v>
      </c>
      <c r="H245" s="2" t="s">
        <v>537</v>
      </c>
      <c r="I245" s="65" t="s">
        <v>43</v>
      </c>
      <c r="J245" s="6"/>
    </row>
    <row r="246" spans="1:10" ht="60.6" thickBot="1">
      <c r="A246" s="6"/>
      <c r="B246" s="173"/>
      <c r="C246" s="135">
        <v>177</v>
      </c>
      <c r="D246" s="29" t="s">
        <v>523</v>
      </c>
      <c r="E246" s="8" t="s">
        <v>38</v>
      </c>
      <c r="F246" s="127" t="s">
        <v>535</v>
      </c>
      <c r="G246" s="8" t="s">
        <v>23</v>
      </c>
      <c r="H246" s="2" t="s">
        <v>538</v>
      </c>
      <c r="I246" s="65" t="s">
        <v>49</v>
      </c>
      <c r="J246" s="6"/>
    </row>
    <row r="247" spans="1:10" ht="30.6" thickBot="1">
      <c r="A247" s="6"/>
      <c r="B247" s="173"/>
      <c r="C247" s="30">
        <v>178</v>
      </c>
      <c r="D247" s="29" t="s">
        <v>523</v>
      </c>
      <c r="E247" s="8" t="s">
        <v>38</v>
      </c>
      <c r="F247" s="2" t="s">
        <v>539</v>
      </c>
      <c r="G247" s="8" t="s">
        <v>23</v>
      </c>
      <c r="H247" s="2" t="s">
        <v>540</v>
      </c>
      <c r="I247" s="65" t="s">
        <v>43</v>
      </c>
      <c r="J247" s="6"/>
    </row>
    <row r="248" spans="1:10">
      <c r="A248" s="6"/>
      <c r="B248" s="173"/>
      <c r="C248" s="135">
        <v>179</v>
      </c>
      <c r="D248" s="29" t="s">
        <v>541</v>
      </c>
      <c r="E248" s="8" t="s">
        <v>38</v>
      </c>
      <c r="F248" s="126" t="s">
        <v>542</v>
      </c>
      <c r="G248" s="48" t="s">
        <v>21</v>
      </c>
      <c r="H248" s="2" t="s">
        <v>543</v>
      </c>
      <c r="I248" s="65" t="s">
        <v>36</v>
      </c>
      <c r="J248" s="6"/>
    </row>
    <row r="249" spans="1:10" ht="42.95" customHeight="1" thickBot="1">
      <c r="A249" s="6"/>
      <c r="B249" s="173"/>
      <c r="C249" s="135">
        <v>179</v>
      </c>
      <c r="D249" s="29" t="s">
        <v>541</v>
      </c>
      <c r="E249" s="8" t="s">
        <v>38</v>
      </c>
      <c r="F249" s="127" t="s">
        <v>544</v>
      </c>
      <c r="G249" s="48" t="s">
        <v>21</v>
      </c>
      <c r="H249" s="2" t="s">
        <v>545</v>
      </c>
      <c r="I249" s="65" t="s">
        <v>36</v>
      </c>
      <c r="J249" s="6"/>
    </row>
    <row r="250" spans="1:10" ht="30">
      <c r="A250" s="6"/>
      <c r="B250" s="173"/>
      <c r="C250" s="30">
        <v>180</v>
      </c>
      <c r="D250" s="29" t="s">
        <v>541</v>
      </c>
      <c r="E250" s="8" t="s">
        <v>38</v>
      </c>
      <c r="F250" s="2" t="s">
        <v>546</v>
      </c>
      <c r="G250" s="8" t="s">
        <v>23</v>
      </c>
      <c r="H250" s="2" t="s">
        <v>547</v>
      </c>
      <c r="I250" s="65" t="s">
        <v>43</v>
      </c>
      <c r="J250" s="6"/>
    </row>
    <row r="251" spans="1:10" ht="45">
      <c r="A251" s="6"/>
      <c r="B251" s="173"/>
      <c r="C251" s="30">
        <v>181</v>
      </c>
      <c r="D251" s="29" t="s">
        <v>541</v>
      </c>
      <c r="E251" s="8" t="s">
        <v>38</v>
      </c>
      <c r="F251" s="2" t="s">
        <v>548</v>
      </c>
      <c r="G251" s="8" t="s">
        <v>23</v>
      </c>
      <c r="H251" s="2" t="s">
        <v>549</v>
      </c>
      <c r="I251" s="65" t="s">
        <v>43</v>
      </c>
      <c r="J251" s="6"/>
    </row>
    <row r="252" spans="1:10" ht="45.6" thickBot="1">
      <c r="A252" s="6"/>
      <c r="B252" s="173"/>
      <c r="C252" s="30">
        <v>182</v>
      </c>
      <c r="D252" s="29" t="s">
        <v>541</v>
      </c>
      <c r="E252" s="8" t="s">
        <v>38</v>
      </c>
      <c r="F252" s="2" t="s">
        <v>550</v>
      </c>
      <c r="G252" s="8" t="s">
        <v>23</v>
      </c>
      <c r="H252" s="2" t="s">
        <v>551</v>
      </c>
      <c r="I252" s="65" t="s">
        <v>56</v>
      </c>
      <c r="J252" s="6"/>
    </row>
    <row r="253" spans="1:10" ht="60">
      <c r="A253" s="6"/>
      <c r="B253" s="173"/>
      <c r="C253" s="135">
        <v>183</v>
      </c>
      <c r="D253" s="31" t="s">
        <v>552</v>
      </c>
      <c r="E253" s="8" t="s">
        <v>33</v>
      </c>
      <c r="F253" s="126" t="s">
        <v>553</v>
      </c>
      <c r="G253" s="8" t="s">
        <v>23</v>
      </c>
      <c r="H253" s="2" t="s">
        <v>554</v>
      </c>
      <c r="I253" s="65" t="s">
        <v>56</v>
      </c>
      <c r="J253" s="6"/>
    </row>
    <row r="254" spans="1:10" ht="60.6" thickBot="1">
      <c r="A254" s="6"/>
      <c r="B254" s="173"/>
      <c r="C254" s="135">
        <v>183</v>
      </c>
      <c r="D254" s="31" t="s">
        <v>552</v>
      </c>
      <c r="E254" s="8" t="s">
        <v>33</v>
      </c>
      <c r="F254" s="127" t="s">
        <v>553</v>
      </c>
      <c r="G254" s="8" t="s">
        <v>23</v>
      </c>
      <c r="H254" s="2" t="s">
        <v>555</v>
      </c>
      <c r="I254" s="65" t="s">
        <v>49</v>
      </c>
      <c r="J254" s="6"/>
    </row>
    <row r="255" spans="1:10" ht="45">
      <c r="A255" s="6"/>
      <c r="B255" s="173"/>
      <c r="C255" s="30">
        <v>184</v>
      </c>
      <c r="D255" s="31" t="s">
        <v>552</v>
      </c>
      <c r="E255" s="8" t="s">
        <v>33</v>
      </c>
      <c r="F255" s="2" t="s">
        <v>556</v>
      </c>
      <c r="G255" s="83" t="s">
        <v>23</v>
      </c>
      <c r="H255" s="2" t="s">
        <v>557</v>
      </c>
      <c r="I255" s="65" t="s">
        <v>43</v>
      </c>
      <c r="J255" s="6"/>
    </row>
    <row r="256" spans="1:10" ht="45">
      <c r="A256" s="6"/>
      <c r="B256" s="173"/>
      <c r="C256" s="30">
        <v>185</v>
      </c>
      <c r="D256" s="31" t="s">
        <v>552</v>
      </c>
      <c r="E256" s="8" t="s">
        <v>33</v>
      </c>
      <c r="F256" s="2" t="s">
        <v>558</v>
      </c>
      <c r="G256" s="8" t="s">
        <v>23</v>
      </c>
      <c r="H256" s="2" t="s">
        <v>559</v>
      </c>
      <c r="I256" s="65" t="s">
        <v>43</v>
      </c>
      <c r="J256" s="6"/>
    </row>
    <row r="257" spans="1:10" ht="60.6" thickBot="1">
      <c r="A257" s="6"/>
      <c r="B257" s="173"/>
      <c r="C257" s="30">
        <v>186</v>
      </c>
      <c r="D257" s="29" t="s">
        <v>560</v>
      </c>
      <c r="E257" s="8" t="s">
        <v>38</v>
      </c>
      <c r="F257" s="2" t="s">
        <v>561</v>
      </c>
      <c r="G257" s="8" t="s">
        <v>23</v>
      </c>
      <c r="H257" s="2" t="s">
        <v>562</v>
      </c>
      <c r="I257" s="65" t="s">
        <v>43</v>
      </c>
      <c r="J257" s="6"/>
    </row>
    <row r="258" spans="1:10" ht="60">
      <c r="A258" s="6"/>
      <c r="B258" s="173"/>
      <c r="C258" s="135">
        <v>187</v>
      </c>
      <c r="D258" s="29" t="s">
        <v>563</v>
      </c>
      <c r="E258" s="8" t="s">
        <v>38</v>
      </c>
      <c r="F258" s="126" t="s">
        <v>564</v>
      </c>
      <c r="G258" s="8" t="s">
        <v>23</v>
      </c>
      <c r="H258" s="2" t="s">
        <v>565</v>
      </c>
      <c r="I258" s="65" t="s">
        <v>43</v>
      </c>
      <c r="J258" s="6"/>
    </row>
    <row r="259" spans="1:10" ht="60.6" thickBot="1">
      <c r="A259" s="6"/>
      <c r="B259" s="173"/>
      <c r="C259" s="135">
        <v>187</v>
      </c>
      <c r="D259" s="29" t="s">
        <v>563</v>
      </c>
      <c r="E259" s="8" t="s">
        <v>38</v>
      </c>
      <c r="F259" s="127" t="s">
        <v>566</v>
      </c>
      <c r="G259" s="8" t="s">
        <v>23</v>
      </c>
      <c r="H259" s="2" t="s">
        <v>567</v>
      </c>
      <c r="I259" s="65" t="s">
        <v>36</v>
      </c>
      <c r="J259" s="6"/>
    </row>
    <row r="260" spans="1:10" ht="30">
      <c r="A260" s="6"/>
      <c r="B260" s="173"/>
      <c r="C260" s="135">
        <v>188</v>
      </c>
      <c r="D260" s="29" t="s">
        <v>563</v>
      </c>
      <c r="E260" s="8" t="s">
        <v>38</v>
      </c>
      <c r="F260" s="126" t="s">
        <v>568</v>
      </c>
      <c r="G260" s="8" t="s">
        <v>23</v>
      </c>
      <c r="H260" s="2" t="s">
        <v>569</v>
      </c>
      <c r="I260" s="65" t="s">
        <v>43</v>
      </c>
      <c r="J260" s="6"/>
    </row>
    <row r="261" spans="1:10" ht="45.6" thickBot="1">
      <c r="A261" s="6"/>
      <c r="B261" s="173"/>
      <c r="C261" s="135">
        <v>188</v>
      </c>
      <c r="D261" s="29" t="s">
        <v>563</v>
      </c>
      <c r="E261" s="8" t="s">
        <v>38</v>
      </c>
      <c r="F261" s="127" t="s">
        <v>570</v>
      </c>
      <c r="G261" s="8" t="s">
        <v>23</v>
      </c>
      <c r="H261" s="2" t="s">
        <v>571</v>
      </c>
      <c r="I261" s="65" t="s">
        <v>36</v>
      </c>
      <c r="J261" s="6"/>
    </row>
    <row r="262" spans="1:10" ht="45.6" thickBot="1">
      <c r="A262" s="6"/>
      <c r="B262" s="173"/>
      <c r="C262" s="30">
        <v>189</v>
      </c>
      <c r="D262" s="29" t="s">
        <v>563</v>
      </c>
      <c r="E262" s="8" t="s">
        <v>38</v>
      </c>
      <c r="F262" s="2" t="s">
        <v>572</v>
      </c>
      <c r="G262" s="8" t="s">
        <v>23</v>
      </c>
      <c r="H262" s="2" t="s">
        <v>573</v>
      </c>
      <c r="I262" s="65" t="s">
        <v>294</v>
      </c>
      <c r="J262" s="6"/>
    </row>
    <row r="263" spans="1:10" ht="30">
      <c r="A263" s="6"/>
      <c r="B263" s="173"/>
      <c r="C263" s="135">
        <v>190</v>
      </c>
      <c r="D263" s="31" t="s">
        <v>574</v>
      </c>
      <c r="E263" s="8" t="s">
        <v>33</v>
      </c>
      <c r="F263" s="126" t="s">
        <v>575</v>
      </c>
      <c r="G263" s="8" t="s">
        <v>23</v>
      </c>
      <c r="H263" s="2" t="s">
        <v>576</v>
      </c>
      <c r="I263" s="65" t="s">
        <v>43</v>
      </c>
      <c r="J263" s="6"/>
    </row>
    <row r="264" spans="1:10" ht="30">
      <c r="A264" s="6"/>
      <c r="B264" s="173"/>
      <c r="C264" s="135">
        <v>190</v>
      </c>
      <c r="D264" s="31" t="s">
        <v>574</v>
      </c>
      <c r="E264" s="8" t="s">
        <v>33</v>
      </c>
      <c r="F264" s="129" t="s">
        <v>575</v>
      </c>
      <c r="G264" s="8" t="s">
        <v>23</v>
      </c>
      <c r="H264" s="2" t="s">
        <v>577</v>
      </c>
      <c r="I264" s="65" t="s">
        <v>49</v>
      </c>
      <c r="J264" s="6"/>
    </row>
    <row r="265" spans="1:10" ht="60.6" thickBot="1">
      <c r="A265" s="6"/>
      <c r="B265" s="174"/>
      <c r="C265" s="128">
        <v>190</v>
      </c>
      <c r="D265" s="33" t="s">
        <v>574</v>
      </c>
      <c r="E265" s="23" t="s">
        <v>33</v>
      </c>
      <c r="F265" s="127" t="s">
        <v>575</v>
      </c>
      <c r="G265" s="23" t="s">
        <v>23</v>
      </c>
      <c r="H265" s="24" t="s">
        <v>578</v>
      </c>
      <c r="I265" s="67" t="s">
        <v>36</v>
      </c>
      <c r="J265" s="6"/>
    </row>
    <row r="266" spans="1:10">
      <c r="A266" s="6"/>
      <c r="B266" s="6"/>
      <c r="C266" s="8"/>
      <c r="D266" s="7"/>
      <c r="E266" s="7"/>
      <c r="F266" s="6"/>
      <c r="G266" s="7"/>
      <c r="H266" s="6"/>
      <c r="I266" s="6"/>
      <c r="J266" s="6"/>
    </row>
  </sheetData>
  <autoFilter ref="A1:I265" xr:uid="{2DB1BC9A-4866-47DE-8975-633943692710}"/>
  <mergeCells count="10">
    <mergeCell ref="B190:B201"/>
    <mergeCell ref="B202:B209"/>
    <mergeCell ref="B210:B222"/>
    <mergeCell ref="B223:B265"/>
    <mergeCell ref="B11:B40"/>
    <mergeCell ref="B41:B87"/>
    <mergeCell ref="B88:B108"/>
    <mergeCell ref="B109:B140"/>
    <mergeCell ref="B141:B158"/>
    <mergeCell ref="B159:B18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CE2E-0913-42C3-96AF-379E5C5B0A2A}">
  <sheetPr>
    <tabColor rgb="FF78BE20"/>
  </sheetPr>
  <dimension ref="A1:I42"/>
  <sheetViews>
    <sheetView showZeros="0" zoomScale="60" zoomScaleNormal="60" workbookViewId="0">
      <pane xSplit="9" ySplit="12" topLeftCell="J39"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6.85546875" style="130" bestFit="1" customWidth="1"/>
    <col min="2" max="2" width="8.140625" style="130" bestFit="1" customWidth="1"/>
    <col min="3" max="3" width="55" style="130" customWidth="1"/>
    <col min="4" max="4" width="5.5703125" style="130" bestFit="1" customWidth="1"/>
    <col min="5" max="5" width="5.85546875" style="130" hidden="1" customWidth="1"/>
    <col min="6" max="6" width="14.42578125" style="130" bestFit="1" customWidth="1"/>
    <col min="7" max="7" width="20.85546875" style="130" bestFit="1" customWidth="1"/>
    <col min="8" max="8" width="15.5703125" style="130" customWidth="1"/>
    <col min="9" max="9" width="69.42578125" style="130" customWidth="1"/>
    <col min="10" max="16384" width="11.5703125" style="130"/>
  </cols>
  <sheetData>
    <row r="1" spans="1:9" ht="24.6">
      <c r="A1" s="179" t="s">
        <v>579</v>
      </c>
      <c r="B1" s="180"/>
      <c r="C1" s="180"/>
      <c r="D1" s="180"/>
      <c r="E1" s="180"/>
      <c r="F1" s="180"/>
      <c r="G1" s="180"/>
      <c r="H1" s="180"/>
      <c r="I1" s="181"/>
    </row>
    <row r="2" spans="1:9" ht="42.95" customHeight="1">
      <c r="A2" s="177" t="s">
        <v>580</v>
      </c>
      <c r="B2" s="178"/>
      <c r="C2" s="178"/>
      <c r="D2" s="178"/>
      <c r="E2" s="178"/>
      <c r="F2" s="178"/>
      <c r="G2" s="178"/>
      <c r="H2" s="178"/>
      <c r="I2" s="178"/>
    </row>
    <row r="3" spans="1:9">
      <c r="A3" s="175" t="s">
        <v>581</v>
      </c>
      <c r="B3" s="175"/>
      <c r="C3" s="175"/>
      <c r="D3" s="175"/>
      <c r="E3" s="175"/>
      <c r="F3" s="175"/>
      <c r="G3" s="175"/>
      <c r="H3" s="175"/>
      <c r="I3" s="175"/>
    </row>
    <row r="4" spans="1:9" ht="5.0999999999999996" customHeight="1">
      <c r="A4" s="35"/>
      <c r="B4" s="35"/>
      <c r="C4" s="35"/>
      <c r="D4" s="35"/>
      <c r="E4" s="35"/>
      <c r="F4" s="35"/>
      <c r="G4" s="35"/>
      <c r="H4" s="35"/>
      <c r="I4" s="35"/>
    </row>
    <row r="5" spans="1:9">
      <c r="A5" s="176"/>
      <c r="B5" s="176"/>
      <c r="C5" s="176"/>
      <c r="D5" s="176"/>
      <c r="E5" s="176"/>
      <c r="F5" s="176"/>
      <c r="G5" s="176"/>
      <c r="H5" s="176"/>
      <c r="I5" s="176"/>
    </row>
    <row r="6" spans="1:9">
      <c r="A6" s="176"/>
      <c r="B6" s="176"/>
      <c r="C6" s="176"/>
      <c r="D6" s="176"/>
      <c r="E6" s="176"/>
      <c r="F6" s="176"/>
      <c r="G6" s="176"/>
      <c r="H6" s="176"/>
      <c r="I6" s="176"/>
    </row>
    <row r="7" spans="1:9">
      <c r="A7" s="176"/>
      <c r="B7" s="176"/>
      <c r="C7" s="176"/>
      <c r="D7" s="176"/>
      <c r="E7" s="176"/>
      <c r="F7" s="176"/>
      <c r="G7" s="176"/>
      <c r="H7" s="176"/>
      <c r="I7" s="176"/>
    </row>
    <row r="8" spans="1:9">
      <c r="A8" s="176"/>
      <c r="B8" s="176"/>
      <c r="C8" s="176"/>
      <c r="D8" s="176"/>
      <c r="E8" s="176"/>
      <c r="F8" s="176"/>
      <c r="G8" s="176"/>
      <c r="H8" s="176"/>
      <c r="I8" s="176"/>
    </row>
    <row r="9" spans="1:9">
      <c r="A9" s="176"/>
      <c r="B9" s="176"/>
      <c r="C9" s="176"/>
      <c r="D9" s="176"/>
      <c r="E9" s="176"/>
      <c r="F9" s="176"/>
      <c r="G9" s="176"/>
      <c r="H9" s="176"/>
      <c r="I9" s="176"/>
    </row>
    <row r="10" spans="1:9">
      <c r="A10" s="176"/>
      <c r="B10" s="176"/>
      <c r="C10" s="176"/>
      <c r="D10" s="176"/>
      <c r="E10" s="176"/>
      <c r="F10" s="176"/>
      <c r="G10" s="176"/>
      <c r="H10" s="176"/>
      <c r="I10" s="176"/>
    </row>
    <row r="11" spans="1:9" ht="5.0999999999999996" customHeight="1">
      <c r="A11" s="35"/>
      <c r="B11" s="35"/>
      <c r="C11" s="35"/>
      <c r="D11" s="35"/>
      <c r="E11" s="35"/>
      <c r="F11" s="35"/>
      <c r="G11" s="35"/>
      <c r="H11" s="35"/>
      <c r="I11" s="35"/>
    </row>
    <row r="12" spans="1:9" ht="15.6" thickBot="1">
      <c r="A12" s="36" t="s">
        <v>582</v>
      </c>
      <c r="B12" s="37" t="s">
        <v>15</v>
      </c>
      <c r="C12" s="60" t="s">
        <v>583</v>
      </c>
      <c r="D12" s="38" t="s">
        <v>16</v>
      </c>
      <c r="E12" s="38" t="s">
        <v>584</v>
      </c>
      <c r="F12" s="39" t="s">
        <v>18</v>
      </c>
      <c r="G12" s="38" t="s">
        <v>585</v>
      </c>
      <c r="H12" s="38" t="s">
        <v>20</v>
      </c>
      <c r="I12" s="40" t="s">
        <v>586</v>
      </c>
    </row>
    <row r="13" spans="1:9" ht="45.6" thickTop="1">
      <c r="A13" s="74">
        <f>Answers!C11</f>
        <v>1</v>
      </c>
      <c r="B13" s="74" t="str">
        <f>Answers!D11</f>
        <v>1.1</v>
      </c>
      <c r="C13" s="63" t="str">
        <f>Answers!F11</f>
        <v>Do I have a legal authorization document for the development of my activity as a producer/company/organization?</v>
      </c>
      <c r="D13" s="64" t="str">
        <f>+Answers!E11</f>
        <v>CIC</v>
      </c>
      <c r="E13" s="41"/>
      <c r="F13" s="42"/>
      <c r="G13" s="43" t="str">
        <f>IF(Principio1[[#This Row],[Answer]]="Yes","Conformity",IF(Principio1[[#This Row],[Answer]]="No","Non-Conformity","Not Applicable"))</f>
        <v>Not Applicable</v>
      </c>
      <c r="H13" s="44" t="str">
        <f>IF(Principio1[[#This Row],[Answer]]="No",Answers!I11," ")</f>
        <v xml:space="preserve"> </v>
      </c>
      <c r="I13" s="45" t="str">
        <f>+IF($F13=Answers!$G$3,Answers!$H11,IF($F13=Answers!$G$10,Answers!$H$5,Answers!$H$2))</f>
        <v>Waiting for your answer</v>
      </c>
    </row>
    <row r="14" spans="1:9" ht="30" customHeight="1">
      <c r="A14" s="74">
        <f>Answers!C12</f>
        <v>2</v>
      </c>
      <c r="B14" s="74" t="str">
        <f>Answers!D12</f>
        <v>1.2</v>
      </c>
      <c r="C14" s="63" t="str">
        <f>Answers!F12</f>
        <v>Do I have a document showing that I have the right to use my Management Unit?</v>
      </c>
      <c r="D14" s="64" t="str">
        <f>+Answers!E12</f>
        <v>CC</v>
      </c>
      <c r="E14" s="46"/>
      <c r="F14" s="51"/>
      <c r="G14" s="48" t="str">
        <f>IF(Principio1[[#This Row],[Answer]]="Yes","Conformity",IF(Principio1[[#This Row],[Answer]]="No","Non-Conformity","Not Applicable"))</f>
        <v>Not Applicable</v>
      </c>
      <c r="H14" s="49" t="str">
        <f>IF(Principio1[[#This Row],[Answer]]="No",Answers!I12," ")</f>
        <v xml:space="preserve"> </v>
      </c>
      <c r="I14" s="50" t="str">
        <f>+IF($F14=Answers!$G$3,Answers!$H12,IF($F14=Answers!$G$10,Answers!$H$5,Answers!$H$2))</f>
        <v>Waiting for your answer</v>
      </c>
    </row>
    <row r="15" spans="1:9" ht="30">
      <c r="A15" s="74">
        <f>Answers!C13</f>
        <v>3</v>
      </c>
      <c r="B15" s="74" t="str">
        <f>Answers!D13</f>
        <v>1.2</v>
      </c>
      <c r="C15" s="63" t="str">
        <f>Answers!F13</f>
        <v>Do I know where the boundaries of my Management Unit are?</v>
      </c>
      <c r="D15" s="64" t="str">
        <f>+Answers!E13</f>
        <v>CC</v>
      </c>
      <c r="E15" s="46"/>
      <c r="F15" s="51"/>
      <c r="G15" s="48" t="str">
        <f>IF(Principio1[[#This Row],[Answer]]="Yes","Conformity",IF(Principio1[[#This Row],[Answer]]="No","Non-Conformity","Not Applicable"))</f>
        <v>Not Applicable</v>
      </c>
      <c r="H15" s="49" t="str">
        <f>IF(Principio1[[#This Row],[Answer]]="No",Answers!I13," ")</f>
        <v xml:space="preserve"> </v>
      </c>
      <c r="I15" s="50" t="str">
        <f>+IF($F15=Answers!$G$3,Answers!$H13,IF($F15=Answers!$G$10,Answers!$H$5,Answers!$H$2))</f>
        <v>Waiting for your answer</v>
      </c>
    </row>
    <row r="16" spans="1:9" ht="30">
      <c r="A16" s="74">
        <f>Answers!C14</f>
        <v>4</v>
      </c>
      <c r="B16" s="74" t="str">
        <f>Answers!D14</f>
        <v>1.2</v>
      </c>
      <c r="C16" s="63" t="str">
        <f>Answers!F14</f>
        <v>Do I have a map where the boundaries of my Management Unit can be seen?</v>
      </c>
      <c r="D16" s="64" t="str">
        <f>+Answers!E14</f>
        <v>CC</v>
      </c>
      <c r="E16" s="46"/>
      <c r="F16" s="47"/>
      <c r="G16" s="48" t="str">
        <f>IF(Principio1[[#This Row],[Answer]]="Yes","Conformity",IF(Principio1[[#This Row],[Answer]]="No","Non-Conformity","Not Applicable"))</f>
        <v>Not Applicable</v>
      </c>
      <c r="H16" s="49" t="str">
        <f>IF(Principio1[[#This Row],[Answer]]="No",Answers!I14," ")</f>
        <v xml:space="preserve"> </v>
      </c>
      <c r="I16" s="50" t="str">
        <f>+IF($F16=Answers!$G$3,Answers!$H14,IF($F16=Answers!$G$10,Answers!$H$5,Answers!$H$2))</f>
        <v>Waiting for your answer</v>
      </c>
    </row>
    <row r="17" spans="1:9" ht="45">
      <c r="A17" s="74">
        <f>Answers!C15</f>
        <v>5</v>
      </c>
      <c r="B17" s="74" t="str">
        <f>Answers!D15</f>
        <v>1.3</v>
      </c>
      <c r="C17" s="63" t="str">
        <f>Answers!F15</f>
        <v>Do I know and understand the laws and international conventions that I must comply with for the forestry activity I carry out?</v>
      </c>
      <c r="D17" s="64" t="str">
        <f>+Answers!E15</f>
        <v>CC</v>
      </c>
      <c r="E17" s="46"/>
      <c r="F17" s="47"/>
      <c r="G17" s="48" t="str">
        <f>IF(Principio1[[#This Row],[Answer]]="Yes","Conformity",IF(Principio1[[#This Row],[Answer]]="No","Non-Conformity","Not Applicable"))</f>
        <v>Not Applicable</v>
      </c>
      <c r="H17" s="49" t="str">
        <f>IF(Principio1[[#This Row],[Answer]]="No",Answers!I15," ")</f>
        <v xml:space="preserve"> </v>
      </c>
      <c r="I17" s="50" t="str">
        <f>+IF($F17=Answers!$G$3,Answers!$H15,IF($F17=Answers!$G$10,Answers!$H$5,Answers!$H$2))</f>
        <v>Waiting for your answer</v>
      </c>
    </row>
    <row r="18" spans="1:9">
      <c r="A18" s="74"/>
      <c r="B18" s="74"/>
      <c r="C18" s="63"/>
      <c r="D18" s="64"/>
      <c r="E18" s="46"/>
      <c r="F18" s="77">
        <f>+F17</f>
        <v>0</v>
      </c>
      <c r="G18" s="76" t="str">
        <f>IF(Principio1[[#This Row],[Answer]]="Yes","Conformity",IF(Principio1[[#This Row],[Answer]]="No","Non-Conformity","Not Applicable"))</f>
        <v>Not Applicable</v>
      </c>
      <c r="H18" s="49" t="str">
        <f>IF(Principio1[[#This Row],[Answer]]="No",Answers!I16," ")</f>
        <v xml:space="preserve"> </v>
      </c>
      <c r="I18" s="50" t="str">
        <f>+IF($F18=Answers!$G$3,Answers!$H16,IF($F18=Answers!$G$10,Answers!$H$5,Answers!$H$2))</f>
        <v>Waiting for your answer</v>
      </c>
    </row>
    <row r="19" spans="1:9" ht="45">
      <c r="A19" s="74">
        <f>Answers!C17</f>
        <v>6</v>
      </c>
      <c r="B19" s="74" t="str">
        <f>Answers!D17</f>
        <v>1.3</v>
      </c>
      <c r="C19" s="63" t="str">
        <f>Answers!F17</f>
        <v>Can I demonstrate that I comply with the laws and international conventions that apply to my forestry activity?</v>
      </c>
      <c r="D19" s="64" t="str">
        <f>+Answers!E17</f>
        <v>CC</v>
      </c>
      <c r="E19" s="46"/>
      <c r="F19" s="47"/>
      <c r="G19" s="48" t="str">
        <f>IF(Principio1[[#This Row],[Answer]]="Yes","Conformity",IF(Principio1[[#This Row],[Answer]]="No","Non-Conformity","Not Applicable"))</f>
        <v>Not Applicable</v>
      </c>
      <c r="H19" s="49" t="str">
        <f>IF(Principio1[[#This Row],[Answer]]="No",Answers!I17," ")</f>
        <v xml:space="preserve"> </v>
      </c>
      <c r="I19" s="50" t="str">
        <f>+IF($F19=Answers!$G$3,Answers!$H17,IF($F19=Answers!$G$10,Answers!$H$5,Answers!$H$2))</f>
        <v>Waiting for your answer</v>
      </c>
    </row>
    <row r="20" spans="1:9" ht="30">
      <c r="A20" s="74">
        <f>Answers!C18</f>
        <v>7</v>
      </c>
      <c r="B20" s="74" t="str">
        <f>Answers!D18</f>
        <v>1.3</v>
      </c>
      <c r="C20" s="63" t="str">
        <f>Answers!F18</f>
        <v>Do I pay on time all taxes and fees for my Management Unit and for the forestry activity I carry out?</v>
      </c>
      <c r="D20" s="64" t="str">
        <f>+Answers!E18</f>
        <v>CC</v>
      </c>
      <c r="E20" s="46"/>
      <c r="F20" s="47"/>
      <c r="G20" s="48" t="str">
        <f>IF(Principio1[[#This Row],[Answer]]="Yes","Conformity",IF(Principio1[[#This Row],[Answer]]="No","Non-Conformity","Not Applicable"))</f>
        <v>Not Applicable</v>
      </c>
      <c r="H20" s="49" t="str">
        <f>IF(Principio1[[#This Row],[Answer]]="No",Answers!I18," ")</f>
        <v xml:space="preserve"> </v>
      </c>
      <c r="I20" s="50" t="str">
        <f>+IF($F20=Answers!$G$3,Answers!$H18,IF($F20=Answers!$G$10,Answers!$H$5,Answers!$H$2))</f>
        <v>Waiting for your answer</v>
      </c>
    </row>
    <row r="21" spans="1:9">
      <c r="A21" s="74"/>
      <c r="B21" s="74"/>
      <c r="C21" s="63"/>
      <c r="D21" s="64"/>
      <c r="E21" s="46"/>
      <c r="F21" s="77">
        <f>+F20</f>
        <v>0</v>
      </c>
      <c r="G21" s="76" t="str">
        <f>IF(Principio1[[#This Row],[Answer]]="Yes","Conformity",IF(Principio1[[#This Row],[Answer]]="No","Non-Conformity","Not Applicable"))</f>
        <v>Not Applicable</v>
      </c>
      <c r="H21" s="49" t="str">
        <f>IF(Principio1[[#This Row],[Answer]]="No",Answers!I19," ")</f>
        <v xml:space="preserve"> </v>
      </c>
      <c r="I21" s="50" t="str">
        <f>+IF($F21=Answers!$G$3,Answers!$H19,IF($F21=Answers!$G$10,Answers!$H$5,Answers!$H$2))</f>
        <v>Waiting for your answer</v>
      </c>
    </row>
    <row r="22" spans="1:9" ht="45">
      <c r="A22" s="74">
        <f>Answers!C20</f>
        <v>8</v>
      </c>
      <c r="B22" s="74" t="str">
        <f>Answers!D20</f>
        <v>1.4</v>
      </c>
      <c r="C22" s="63" t="str">
        <f>Answers!F20</f>
        <v>Do I protect my Management Unit from illegal logging, hunting, fishing, capture, gathering, settlement and other unauthorized activities?</v>
      </c>
      <c r="D22" s="64" t="str">
        <f>+Answers!E20</f>
        <v>CIC</v>
      </c>
      <c r="E22" s="54"/>
      <c r="F22" s="47"/>
      <c r="G22" s="48" t="str">
        <f>IF(Principio1[[#This Row],[Answer]]="Yes","Conformity",IF(Principio1[[#This Row],[Answer]]="No","Non-Conformity","Not Applicable"))</f>
        <v>Not Applicable</v>
      </c>
      <c r="H22" s="49" t="str">
        <f>IF(Principio1[[#This Row],[Answer]]="No",Answers!I20," ")</f>
        <v xml:space="preserve"> </v>
      </c>
      <c r="I22" s="50" t="str">
        <f>+IF($F22=Answers!$G$3,Answers!$H20,IF($F22=Answers!$G$10,Answers!$H$5,Answers!$H$2))</f>
        <v>Waiting for your answer</v>
      </c>
    </row>
    <row r="23" spans="1:9">
      <c r="A23" s="74"/>
      <c r="B23" s="74"/>
      <c r="C23" s="63"/>
      <c r="D23" s="64"/>
      <c r="E23" s="46"/>
      <c r="F23" s="77">
        <f>+F22</f>
        <v>0</v>
      </c>
      <c r="G23" s="76" t="str">
        <f>IF(Principio1[[#This Row],[Answer]]="Yes","Conformity",IF(Principio1[[#This Row],[Answer]]="No","Non-Conformity","Not Applicable"))</f>
        <v>Not Applicable</v>
      </c>
      <c r="H23" s="49" t="str">
        <f>IF(Principio1[[#This Row],[Answer]]="No",Answers!I21," ")</f>
        <v xml:space="preserve"> </v>
      </c>
      <c r="I23" s="50" t="str">
        <f>+IF($F23=Answers!$G$3,Answers!$H21,IF($F23=Answers!$G$10,Answers!$H$5,Answers!$H$2))</f>
        <v>Waiting for your answer</v>
      </c>
    </row>
    <row r="24" spans="1:9">
      <c r="A24" s="74"/>
      <c r="B24" s="74"/>
      <c r="C24" s="63"/>
      <c r="D24" s="64"/>
      <c r="E24" s="46"/>
      <c r="F24" s="77">
        <f>+F22</f>
        <v>0</v>
      </c>
      <c r="G24" s="76" t="str">
        <f>IF(Principio1[[#This Row],[Answer]]="Yes","Conformity",IF(Principio1[[#This Row],[Answer]]="No","Non-Conformity","Not Applicable"))</f>
        <v>Not Applicable</v>
      </c>
      <c r="H24" s="49" t="str">
        <f>IF(Principio1[[#This Row],[Answer]]="No",Answers!I22," ")</f>
        <v xml:space="preserve"> </v>
      </c>
      <c r="I24" s="50" t="str">
        <f>+IF($F24=Answers!$G$3,Answers!$H22,IF($F24=Answers!$G$10,Answers!$H$5,Answers!$H$2))</f>
        <v>Waiting for your answer</v>
      </c>
    </row>
    <row r="25" spans="1:9" ht="30">
      <c r="A25" s="74">
        <f>Answers!C23</f>
        <v>9</v>
      </c>
      <c r="B25" s="74" t="str">
        <f>Answers!D23</f>
        <v>1.4</v>
      </c>
      <c r="C25" s="63" t="str">
        <f>Answers!F23</f>
        <v>Do I cooperate with governmental institutions for protection against illegal activities?</v>
      </c>
      <c r="D25" s="64" t="str">
        <f>+Answers!E23</f>
        <v>CIC</v>
      </c>
      <c r="E25" s="41"/>
      <c r="F25" s="55"/>
      <c r="G25" s="56" t="str">
        <f>IF(Principio1[[#This Row],[Answer]]="Yes","Conformity",IF(Principio1[[#This Row],[Answer]]="No","Non-Conformity","Not Applicable"))</f>
        <v>Not Applicable</v>
      </c>
      <c r="H25" s="49" t="str">
        <f>IF(Principio1[[#This Row],[Answer]]="No",Answers!I23," ")</f>
        <v xml:space="preserve"> </v>
      </c>
      <c r="I25" s="50" t="str">
        <f>+IF($F25=Answers!$G$3,Answers!$H23,IF($F25=Answers!$G$10,Answers!$H$5,Answers!$H$2))</f>
        <v>Waiting for your answer</v>
      </c>
    </row>
    <row r="26" spans="1:9" ht="30">
      <c r="A26" s="74">
        <f>Answers!C24</f>
        <v>10</v>
      </c>
      <c r="B26" s="74" t="str">
        <f>Answers!D24</f>
        <v>1.4</v>
      </c>
      <c r="C26" s="63" t="str">
        <f>Answers!F24</f>
        <v xml:space="preserve">Do I keep a record of illegal activities I detect in my Management Unit? </v>
      </c>
      <c r="D26" s="64" t="str">
        <f>+Answers!E24</f>
        <v>CIC</v>
      </c>
      <c r="E26" s="54"/>
      <c r="F26" s="47"/>
      <c r="G26" s="48" t="str">
        <f>IF(Principio1[[#This Row],[Answer]]="Yes","Conformity",IF(Principio1[[#This Row],[Answer]]="No","Non-Conformity","Not Applicable"))</f>
        <v>Not Applicable</v>
      </c>
      <c r="H26" s="49" t="str">
        <f>IF(Principio1[[#This Row],[Answer]]="No",Answers!I24," ")</f>
        <v xml:space="preserve"> </v>
      </c>
      <c r="I26" s="50" t="str">
        <f>+IF($F26=Answers!$G$3,Answers!$H24,IF($F26=Answers!$G$10,Answers!$H$5,Answers!$H$2))</f>
        <v>Waiting for your answer</v>
      </c>
    </row>
    <row r="27" spans="1:9" ht="45">
      <c r="A27" s="74">
        <f>Answers!C25</f>
        <v>11</v>
      </c>
      <c r="B27" s="74" t="str">
        <f>Answers!D25</f>
        <v>1.5</v>
      </c>
      <c r="C27" s="63" t="str">
        <f>Answers!F25</f>
        <v>Do I know and comply with all laws regarding the transport and trade of products obtained from the forest to the first point where I sell them?</v>
      </c>
      <c r="D27" s="64" t="str">
        <f>+Answers!E25</f>
        <v>CC</v>
      </c>
      <c r="E27" s="46"/>
      <c r="F27" s="47"/>
      <c r="G27" s="48" t="str">
        <f>IF(Principio1[[#This Row],[Answer]]="Yes","Conformity",IF(Principio1[[#This Row],[Answer]]="No","Non-Conformity","Not Applicable"))</f>
        <v>Not Applicable</v>
      </c>
      <c r="H27" s="49" t="str">
        <f>IF(Principio1[[#This Row],[Answer]]="No",Answers!I25," ")</f>
        <v xml:space="preserve"> </v>
      </c>
      <c r="I27" s="50" t="str">
        <f>+IF($F27=Answers!$G$3,Answers!$H25,IF($F27=Answers!$G$10,Answers!$H$5,Answers!$H$2))</f>
        <v>Waiting for your answer</v>
      </c>
    </row>
    <row r="28" spans="1:9" ht="75">
      <c r="A28" s="74">
        <f>Answers!C26</f>
        <v>12</v>
      </c>
      <c r="B28" s="74" t="str">
        <f>Answers!D26</f>
        <v>1.5</v>
      </c>
      <c r="C28" s="63" t="str">
        <f>Answers!F26</f>
        <v>Do I know which tree species are protected by international legislation (Convention on International Trade in Endangered Species of Wild Fauna and Flora-CITES) and do I have special permits when harvesting and trading them?</v>
      </c>
      <c r="D28" s="64" t="str">
        <f>+Answers!E26</f>
        <v>CC</v>
      </c>
      <c r="E28" s="46"/>
      <c r="F28" s="47"/>
      <c r="G28" s="48" t="str">
        <f>IF(Principio1[[#This Row],[Answer]]="Yes","Conformity",IF(Principio1[[#This Row],[Answer]]="No","Non-Conformity","Not Applicable"))</f>
        <v>Not Applicable</v>
      </c>
      <c r="H28" s="49" t="str">
        <f>IF(Principio1[[#This Row],[Answer]]="No",Answers!I26," ")</f>
        <v xml:space="preserve"> </v>
      </c>
      <c r="I28" s="50" t="str">
        <f>+IF($F28=Answers!$G$3,Answers!$H26,IF($F28=Answers!$G$10,Answers!$H$5,Answers!$H$2))</f>
        <v>Waiting for your answer</v>
      </c>
    </row>
    <row r="29" spans="1:9" ht="45">
      <c r="A29" s="74">
        <f>Answers!C27</f>
        <v>13</v>
      </c>
      <c r="B29" s="74" t="str">
        <f>Answers!D27</f>
        <v>1.6</v>
      </c>
      <c r="C29" s="63" t="str">
        <f>Answers!F27</f>
        <v>Have I had a dispute with anyone about land tenure and resource use issues in my Management Unit that has not been resolved quickly?</v>
      </c>
      <c r="D29" s="64" t="str">
        <f>+Answers!E27</f>
        <v>CC</v>
      </c>
      <c r="E29" s="46"/>
      <c r="F29" s="47"/>
      <c r="G29" s="48" t="str">
        <f>IF(Principio1[[#This Row],[Answer]]="No","Conformity",IF(Principio1[[#This Row],[Answer]]="Yes","Non-Conformity","Not Applicable"))</f>
        <v>Not Applicable</v>
      </c>
      <c r="H29" s="49" t="str">
        <f>IF(Principio1[[#This Row],[Answer]]="Yes",Answers!I27," ")</f>
        <v xml:space="preserve"> </v>
      </c>
      <c r="I29" s="50" t="str">
        <f>+IF($F29=Answers!$G$2,Answers!$H27,IF($F29=Answers!$G$10,Answers!$H$5,Answers!$H$2))</f>
        <v>Waiting for your answer</v>
      </c>
    </row>
    <row r="30" spans="1:9" ht="45" customHeight="1">
      <c r="A30" s="74">
        <f>Answers!C28</f>
        <v>14</v>
      </c>
      <c r="B30" s="74" t="str">
        <f>Answers!D28</f>
        <v>1.6</v>
      </c>
      <c r="C30" s="63" t="str">
        <f>Answers!F28</f>
        <v xml:space="preserve">Do I have a procedure in place to help me address disputes that may arise about land tenure and resource use rights? </v>
      </c>
      <c r="D30" s="64" t="str">
        <f>+Answers!E28</f>
        <v>CC</v>
      </c>
      <c r="E30" s="46"/>
      <c r="F30" s="47"/>
      <c r="G30" s="48" t="str">
        <f>IF(Principio1[[#This Row],[Answer]]="Yes","Conformity",IF(Principio1[[#This Row],[Answer]]="No","Non-Conformity","Not Applicable"))</f>
        <v>Not Applicable</v>
      </c>
      <c r="H30" s="49" t="str">
        <f>IF(Principio1[[#This Row],[Answer]]="No",Answers!I28," ")</f>
        <v xml:space="preserve"> </v>
      </c>
      <c r="I30" s="50" t="str">
        <f>+IF($F30=Answers!$G$3,Answers!$H28,IF($F30=Answers!$G$10,Answers!$H$5,Answers!$H$2))</f>
        <v>Waiting for your answer</v>
      </c>
    </row>
    <row r="31" spans="1:9" ht="45">
      <c r="A31" s="74">
        <f>Answers!C29</f>
        <v>15</v>
      </c>
      <c r="B31" s="74" t="str">
        <f>Answers!D29</f>
        <v>1.6</v>
      </c>
      <c r="C31" s="63" t="str">
        <f>Answers!F29</f>
        <v>Do I involve affected stakeholders in a culturally appropriate manner in the development of the dispute resolution procedure?</v>
      </c>
      <c r="D31" s="64" t="str">
        <f>+Answers!E29</f>
        <v>CC</v>
      </c>
      <c r="E31" s="46"/>
      <c r="F31" s="51"/>
      <c r="G31" s="121" t="str">
        <f>IF(Principio1[[#This Row],[Answer]]="Yes","Conformity",IF(Principio1[[#This Row],[Answer]]="No","Non-Conformity","Not Applicable"))</f>
        <v>Not Applicable</v>
      </c>
      <c r="H31" s="49" t="str">
        <f>IF(Principio1[[#This Row],[Answer]]="No",Answers!I29," ")</f>
        <v xml:space="preserve"> </v>
      </c>
      <c r="I31" s="50" t="str">
        <f>+IF($F31=Answers!$G$3,Answers!$H30,IF($F31=Answers!$G$10,Answers!$H$5,Answers!$H$2))</f>
        <v>Waiting for your answer</v>
      </c>
    </row>
    <row r="32" spans="1:9" ht="30">
      <c r="A32" s="74">
        <f>Answers!C30</f>
        <v>16</v>
      </c>
      <c r="B32" s="80" t="str">
        <f>Answers!D30</f>
        <v>1.6</v>
      </c>
      <c r="C32" s="63" t="str">
        <f>Answers!F30</f>
        <v>Have I made the dispute resolution procedure publicly available?</v>
      </c>
      <c r="D32" s="80" t="str">
        <f>+Answers!E30</f>
        <v>CC</v>
      </c>
      <c r="E32" s="69"/>
      <c r="F32" s="51"/>
      <c r="G32" s="48" t="str">
        <f>IF(Principio1[[#This Row],[Answer]]="Yes","Conformity",IF(Principio1[[#This Row],[Answer]]="No","Non-Conformity","Not Applicable"))</f>
        <v>Not Applicable</v>
      </c>
      <c r="H32" s="49" t="str">
        <f>IF(Principio1[[#This Row],[Answer]]="No",Answers!I30," ")</f>
        <v xml:space="preserve"> </v>
      </c>
      <c r="I32" s="50" t="str">
        <f>+IF($F32=Answers!$G$3,Answers!$H31,IF($F32=Answers!$G$10,Answers!$H$5,Answers!$H$2))</f>
        <v>Waiting for your answer</v>
      </c>
    </row>
    <row r="33" spans="1:9" ht="45">
      <c r="A33" s="74">
        <f>Answers!C31</f>
        <v>17</v>
      </c>
      <c r="B33" s="80" t="str">
        <f>Answers!D31</f>
        <v>1.6</v>
      </c>
      <c r="C33" s="63" t="str">
        <f>Answers!F31</f>
        <v>Have I stopped forest management activities if there are disputes of substantial magnitude or duration or involve a significant number of interests?</v>
      </c>
      <c r="D33" s="80" t="str">
        <f>+Answers!E31</f>
        <v>CC</v>
      </c>
      <c r="E33" s="69"/>
      <c r="F33" s="51"/>
      <c r="G33" s="48" t="str">
        <f>IF(Principio1[[#This Row],[Answer]]="Yes","Conformity",IF(Principio1[[#This Row],[Answer]]="No","Non-Conformity","Not Applicable"))</f>
        <v>Not Applicable</v>
      </c>
      <c r="H33" s="49" t="str">
        <f>IF(Principio1[[#This Row],[Answer]]="No",Answers!I31," ")</f>
        <v xml:space="preserve"> </v>
      </c>
      <c r="I33" s="50" t="str">
        <f>+IF($F33=Answers!$G$3,Answers!$H32,IF($F33=Answers!$G$10,Answers!$H$5,Answers!$H$2))</f>
        <v>Waiting for your answer</v>
      </c>
    </row>
    <row r="34" spans="1:9" ht="30">
      <c r="A34" s="74">
        <f>Answers!C32</f>
        <v>18</v>
      </c>
      <c r="B34" s="74" t="str">
        <f>Answers!D32</f>
        <v>1.6</v>
      </c>
      <c r="C34" s="63" t="str">
        <f>Answers!F32</f>
        <v xml:space="preserve">Have I applied the procedure for resolving disputes about land tenure and resource use rights? </v>
      </c>
      <c r="D34" s="64" t="str">
        <f>+Answers!E32</f>
        <v>CC</v>
      </c>
      <c r="E34" s="46"/>
      <c r="F34" s="47"/>
      <c r="G34" s="48" t="str">
        <f>IF(Principio1[[#This Row],[Answer]]="Yes","Conformity",IF(Principio1[[#This Row],[Answer]]="No","Non-Conformity","Not Applicable"))</f>
        <v>Not Applicable</v>
      </c>
      <c r="H34" s="49" t="str">
        <f>IF(Principio1[[#This Row],[Answer]]="No",Answers!I32," ")</f>
        <v xml:space="preserve"> </v>
      </c>
      <c r="I34" s="50" t="str">
        <f>+IF($F34=Answers!$G$3,Answers!$H32,IF($F34=Answers!$G$10,Answers!$H$5,Answers!$H$2))</f>
        <v>Waiting for your answer</v>
      </c>
    </row>
    <row r="35" spans="1:9" ht="30">
      <c r="A35" s="74">
        <f>Answers!C33</f>
        <v>19</v>
      </c>
      <c r="B35" s="74" t="str">
        <f>Answers!D33</f>
        <v>1.6</v>
      </c>
      <c r="C35" s="63" t="str">
        <f>Answers!F33</f>
        <v>Do I keep a record of all disputes I have had with anyone about land tenure and resource use?</v>
      </c>
      <c r="D35" s="64" t="str">
        <f>+Answers!E33</f>
        <v>CC</v>
      </c>
      <c r="E35" s="57"/>
      <c r="F35" s="55"/>
      <c r="G35" s="56" t="str">
        <f>IF(Principio1[[#This Row],[Answer]]="Yes","Conformity",IF(Principio1[[#This Row],[Answer]]="No","Non-Conformity","Not Applicable"))</f>
        <v>Not Applicable</v>
      </c>
      <c r="H35" s="49" t="str">
        <f>IF(Principio1[[#This Row],[Answer]]="No",Answers!I33," ")</f>
        <v xml:space="preserve"> </v>
      </c>
      <c r="I35" s="50" t="str">
        <f>+IF($F35=Answers!$G$3,Answers!$H33,IF($F35=Answers!$G$10,Answers!$H$5,Answers!$H$2))</f>
        <v>Waiting for your answer</v>
      </c>
    </row>
    <row r="36" spans="1:9" ht="45">
      <c r="A36" s="74">
        <f>Answers!C34</f>
        <v>20</v>
      </c>
      <c r="B36" s="74" t="str">
        <f>Answers!D34</f>
        <v>1.7</v>
      </c>
      <c r="C36" s="63" t="str">
        <f>Answers!F34</f>
        <v xml:space="preserve">Can I demonstrate that I have committed publicly and in writing not to offer or receive any bribe or other form of corruption? </v>
      </c>
      <c r="D36" s="64" t="str">
        <f>+Answers!E34</f>
        <v>CC</v>
      </c>
      <c r="E36" s="52"/>
      <c r="F36" s="53"/>
      <c r="G36" s="131" t="str">
        <f>IF(Principio1[[#This Row],[Answer]]="Yes","Conformity",IF(Principio1[[#This Row],[Answer]]="No","Non-Conformity","Not Applicable"))</f>
        <v>Not Applicable</v>
      </c>
      <c r="H36" s="49" t="str">
        <f>IF(Principio1[[#This Row],[Answer]]="No",Answers!I34," ")</f>
        <v xml:space="preserve"> </v>
      </c>
      <c r="I36" s="50" t="str">
        <f>+IF($F36=Answers!$G$3,Answers!$H34,IF($F36=Answers!$G$10,Answers!$H$5,Answers!$H$2))</f>
        <v>Waiting for your answer</v>
      </c>
    </row>
    <row r="37" spans="1:9">
      <c r="A37" s="74">
        <f>Answers!C35</f>
        <v>21</v>
      </c>
      <c r="B37" s="74" t="str">
        <f>Answers!D35</f>
        <v>1.7</v>
      </c>
      <c r="C37" s="63" t="str">
        <f>Answers!F35</f>
        <v>Do I know the anti-corruption laws of my country?</v>
      </c>
      <c r="D37" s="64" t="str">
        <f>+Answers!E35</f>
        <v>CC</v>
      </c>
      <c r="E37" s="58"/>
      <c r="F37" s="59"/>
      <c r="G37" s="132" t="str">
        <f>IF(Principio1[[#This Row],[Answer]]="Yes","Conformity",IF(Principio1[[#This Row],[Answer]]="No","Non-Conformity","Not Applicable"))</f>
        <v>Not Applicable</v>
      </c>
      <c r="H37" s="49" t="str">
        <f>IF(Principio1[[#This Row],[Answer]]="No",Answers!I35," ")</f>
        <v xml:space="preserve"> </v>
      </c>
      <c r="I37" s="50" t="str">
        <f>+IF($F37=Answers!$G$3,Answers!$H35,IF($F37=Answers!$G$10,Answers!$H$5,Answers!$H$2))</f>
        <v>Waiting for your answer</v>
      </c>
    </row>
    <row r="38" spans="1:9">
      <c r="A38" s="74"/>
      <c r="B38" s="74"/>
      <c r="C38" s="63"/>
      <c r="D38" s="64"/>
      <c r="E38" s="46"/>
      <c r="F38" s="76">
        <f>+F37</f>
        <v>0</v>
      </c>
      <c r="G38" s="76" t="str">
        <f>IF(Principio1[[#This Row],[Answer]]="Yes","Conformity",IF(Principio1[[#This Row],[Answer]]="No","Non-Conformity","Not Applicable"))</f>
        <v>Not Applicable</v>
      </c>
      <c r="H38" s="49" t="str">
        <f>IF(Principio1[[#This Row],[Answer]]="No",Answers!I36," ")</f>
        <v xml:space="preserve"> </v>
      </c>
      <c r="I38" s="50" t="str">
        <f>+IF($F38=Answers!$G$3,Answers!$H36,IF($F38=Answers!$G$10,Answers!$H$5,Answers!$H$2))</f>
        <v>Waiting for your answer</v>
      </c>
    </row>
    <row r="39" spans="1:9" ht="30">
      <c r="A39" s="74">
        <f>Answers!C37</f>
        <v>22</v>
      </c>
      <c r="B39" s="74" t="str">
        <f>Answers!D37</f>
        <v>1.7</v>
      </c>
      <c r="C39" s="63" t="str">
        <f>Answers!F37</f>
        <v>Do I do anything to avoid participating or being forced to participate in acts of corruption?</v>
      </c>
      <c r="D39" s="64" t="str">
        <f>+Answers!E37</f>
        <v>CC</v>
      </c>
      <c r="E39" s="46"/>
      <c r="F39" s="47"/>
      <c r="G39" s="48" t="str">
        <f>IF(Principio1[[#This Row],[Answer]]="Yes","Conformity",IF(Principio1[[#This Row],[Answer]]="No","Non-Conformity","Not Applicable"))</f>
        <v>Not Applicable</v>
      </c>
      <c r="H39" s="49" t="str">
        <f>IF(Principio1[[#This Row],[Answer]]="No",Answers!I37," ")</f>
        <v xml:space="preserve"> </v>
      </c>
      <c r="I39" s="50" t="str">
        <f>+IF($F39=Answers!$G$3,Answers!$H37,IF($F39=Answers!$G$10,Answers!$H$5,Answers!$H$2))</f>
        <v>Waiting for your answer</v>
      </c>
    </row>
    <row r="40" spans="1:9">
      <c r="A40" s="74">
        <f>Answers!C38</f>
        <v>23</v>
      </c>
      <c r="B40" s="74" t="str">
        <f>Answers!D38</f>
        <v>1.7</v>
      </c>
      <c r="C40" s="63" t="str">
        <f>Answers!F38</f>
        <v>Has corruption occurred in my Organization?</v>
      </c>
      <c r="D40" s="64" t="str">
        <f>+Answers!E38</f>
        <v>CC</v>
      </c>
      <c r="E40" s="46"/>
      <c r="F40" s="51"/>
      <c r="G40" s="48" t="str">
        <f>IF(Principio1[[#This Row],[Answer]]="No","Conformity",IF(Principio1[[#This Row],[Answer]]="Yes","Non-Conformity","Not Applicable"))</f>
        <v>Not Applicable</v>
      </c>
      <c r="H40" s="49" t="str">
        <f>IF(Principio1[[#This Row],[Answer]]="Yes",Answers!I38," ")</f>
        <v xml:space="preserve"> </v>
      </c>
      <c r="I40" s="50" t="str">
        <f>+IF($F40=Answers!$G$2,Answers!$H38,IF($F40=Answers!$G$10,Answers!$H$5,Answers!$H$2))</f>
        <v>Waiting for your answer</v>
      </c>
    </row>
    <row r="41" spans="1:9" ht="45">
      <c r="A41" s="74">
        <f>Answers!C39</f>
        <v>24</v>
      </c>
      <c r="B41" s="74" t="str">
        <f>Answers!D39</f>
        <v>1.8</v>
      </c>
      <c r="C41" s="63" t="str">
        <f>Answers!F39</f>
        <v xml:space="preserve">Can I demonstrate that I have publicly committed in writing to manage my Management Unit consistent with FSC requirements? </v>
      </c>
      <c r="D41" s="64" t="str">
        <f>+Answers!E39</f>
        <v>CC</v>
      </c>
      <c r="E41" s="46"/>
      <c r="F41" s="47"/>
      <c r="G41" s="48" t="str">
        <f>IF(Principio1[[#This Row],[Answer]]="Yes","Conformity",IF(Principio1[[#This Row],[Answer]]="No","Non-Conformity","Not Applicable"))</f>
        <v>Not Applicable</v>
      </c>
      <c r="H41" s="49" t="str">
        <f>IF(Principio1[[#This Row],[Answer]]="No",Answers!I39," ")</f>
        <v xml:space="preserve"> </v>
      </c>
      <c r="I41" s="50" t="str">
        <f>+IF($F41=Answers!$G$3,Answers!$H39,IF($F41=Answers!$G$10,Answers!$H$5,Answers!$H$2))</f>
        <v>Waiting for your answer</v>
      </c>
    </row>
    <row r="42" spans="1:9">
      <c r="A42" s="74"/>
      <c r="B42" s="74"/>
      <c r="C42" s="63"/>
      <c r="D42" s="64"/>
      <c r="E42" s="58"/>
      <c r="F42" s="76">
        <f>+F41</f>
        <v>0</v>
      </c>
      <c r="G42" s="76" t="str">
        <f>IF(Principio1[[#This Row],[Answer]]="Yes","Conformity",IF(Principio1[[#This Row],[Answer]]="No","Non-Conformity","Not Applicable"))</f>
        <v>Not Applicable</v>
      </c>
      <c r="H42" s="49" t="str">
        <f>IF(Principio1[[#This Row],[Answer]]="No",Answers!I40," ")</f>
        <v xml:space="preserve"> </v>
      </c>
      <c r="I42" s="50" t="str">
        <f>+IF($F42=Answers!$G$3,Answers!$H40,IF($F42=Answers!$G$10,Answers!$H$5,Answers!$H$2))</f>
        <v>Waiting for your answer</v>
      </c>
    </row>
  </sheetData>
  <sheetProtection algorithmName="SHA-512" hashValue="/7/24rjcjhFqqG5wrwCbZubEQ86Ocs6go/s1bJ+HK882SKpDoMwk8yalarhccECqHhYG6r7cAWadcWTOOr/pBA==" saltValue="ut8XI6SetYEz23AavlPYWQ==" spinCount="100000" sheet="1" formatCells="0" formatRows="0" autoFilter="0" pivotTables="0"/>
  <mergeCells count="4">
    <mergeCell ref="A3:I3"/>
    <mergeCell ref="A5:I10"/>
    <mergeCell ref="A2:I2"/>
    <mergeCell ref="A1:I1"/>
  </mergeCells>
  <phoneticPr fontId="15" type="noConversion"/>
  <conditionalFormatting sqref="A13:C42">
    <cfRule type="expression" dxfId="247" priority="3">
      <formula>$D13="CIC"</formula>
    </cfRule>
  </conditionalFormatting>
  <conditionalFormatting sqref="A13:D13 D14 A14:C42">
    <cfRule type="expression" dxfId="246" priority="1">
      <formula>$D13="CC"</formula>
    </cfRule>
  </conditionalFormatting>
  <conditionalFormatting sqref="D13:D42">
    <cfRule type="containsText" dxfId="245" priority="4" operator="containsText" text="CIC">
      <formula>NOT(ISERROR(SEARCH("CIC",D13)))</formula>
    </cfRule>
    <cfRule type="containsText" dxfId="244" priority="5" operator="containsText" text="CC">
      <formula>NOT(ISERROR(SEARCH("CC",D13)))</formula>
    </cfRule>
  </conditionalFormatting>
  <conditionalFormatting sqref="G13:G42">
    <cfRule type="beginsWith" dxfId="243" priority="6" operator="beginsWith" text="Conformity">
      <formula>LEFT(G13,LEN("Conformity"))="Conformity"</formula>
    </cfRule>
    <cfRule type="containsText" dxfId="242" priority="7" operator="containsText" text="Non-Conformity">
      <formula>NOT(ISERROR(SEARCH("Non-Conformity",G13)))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D7CE121-996B-41EA-AE54-93DAE345721D}">
          <x14:formula1>
            <xm:f>Answers!$A$1:$A$4</xm:f>
          </x14:formula1>
          <xm:sqref>F13:F42</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DCF19-E524-4293-BB6A-DBF3728C2E8F}">
  <sheetPr>
    <tabColor rgb="FF78BE20"/>
  </sheetPr>
  <dimension ref="A1:I59"/>
  <sheetViews>
    <sheetView showZeros="0" zoomScale="70" zoomScaleNormal="70" workbookViewId="0">
      <pane xSplit="9" ySplit="12" topLeftCell="J54"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6.85546875" style="68" bestFit="1" customWidth="1"/>
    <col min="2" max="2" width="8.140625" style="68" bestFit="1" customWidth="1"/>
    <col min="3" max="3" width="60.85546875" style="68" customWidth="1"/>
    <col min="4" max="4" width="5.5703125" style="68" bestFit="1" customWidth="1"/>
    <col min="5" max="5" width="9.42578125" style="68" hidden="1" customWidth="1"/>
    <col min="6" max="6" width="10.5703125" style="68" bestFit="1" customWidth="1"/>
    <col min="7" max="7" width="20.85546875" style="68" bestFit="1" customWidth="1"/>
    <col min="8" max="8" width="15.5703125" style="68" customWidth="1"/>
    <col min="9" max="9" width="69.42578125" style="68" customWidth="1"/>
    <col min="10" max="16384" width="11.5703125" style="68"/>
  </cols>
  <sheetData>
    <row r="1" spans="1:9" ht="24.6">
      <c r="A1" s="179" t="s">
        <v>579</v>
      </c>
      <c r="B1" s="180"/>
      <c r="C1" s="180"/>
      <c r="D1" s="180"/>
      <c r="E1" s="180"/>
      <c r="F1" s="180"/>
      <c r="G1" s="180"/>
      <c r="H1" s="180"/>
      <c r="I1" s="181"/>
    </row>
    <row r="2" spans="1:9" ht="42.95" customHeight="1">
      <c r="A2" s="177" t="s">
        <v>587</v>
      </c>
      <c r="B2" s="178"/>
      <c r="C2" s="178"/>
      <c r="D2" s="178"/>
      <c r="E2" s="178"/>
      <c r="F2" s="178"/>
      <c r="G2" s="178"/>
      <c r="H2" s="178"/>
      <c r="I2" s="178"/>
    </row>
    <row r="3" spans="1:9">
      <c r="A3" s="175" t="s">
        <v>588</v>
      </c>
      <c r="B3" s="175"/>
      <c r="C3" s="175"/>
      <c r="D3" s="175"/>
      <c r="E3" s="175"/>
      <c r="F3" s="175"/>
      <c r="G3" s="175"/>
      <c r="H3" s="175"/>
      <c r="I3" s="175"/>
    </row>
    <row r="4" spans="1:9" ht="5.0999999999999996" customHeight="1">
      <c r="A4" s="1"/>
      <c r="B4" s="1"/>
      <c r="C4" s="1"/>
      <c r="D4" s="1"/>
      <c r="E4" s="1"/>
      <c r="F4" s="1"/>
      <c r="G4" s="1"/>
      <c r="H4" s="1"/>
      <c r="I4" s="1"/>
    </row>
    <row r="5" spans="1:9">
      <c r="A5" s="182"/>
      <c r="B5" s="182"/>
      <c r="C5" s="182"/>
      <c r="D5" s="182"/>
      <c r="E5" s="182"/>
      <c r="F5" s="182"/>
      <c r="G5" s="182"/>
      <c r="H5" s="182"/>
      <c r="I5" s="182"/>
    </row>
    <row r="6" spans="1:9">
      <c r="A6" s="182"/>
      <c r="B6" s="182"/>
      <c r="C6" s="182"/>
      <c r="D6" s="182"/>
      <c r="E6" s="182"/>
      <c r="F6" s="182"/>
      <c r="G6" s="182"/>
      <c r="H6" s="182"/>
      <c r="I6" s="182"/>
    </row>
    <row r="7" spans="1:9">
      <c r="A7" s="182"/>
      <c r="B7" s="182"/>
      <c r="C7" s="182"/>
      <c r="D7" s="182"/>
      <c r="E7" s="182"/>
      <c r="F7" s="182"/>
      <c r="G7" s="182"/>
      <c r="H7" s="182"/>
      <c r="I7" s="182"/>
    </row>
    <row r="8" spans="1:9">
      <c r="A8" s="182"/>
      <c r="B8" s="182"/>
      <c r="C8" s="182"/>
      <c r="D8" s="182"/>
      <c r="E8" s="182"/>
      <c r="F8" s="182"/>
      <c r="G8" s="182"/>
      <c r="H8" s="182"/>
      <c r="I8" s="182"/>
    </row>
    <row r="9" spans="1:9">
      <c r="A9" s="182"/>
      <c r="B9" s="182"/>
      <c r="C9" s="182"/>
      <c r="D9" s="182"/>
      <c r="E9" s="182"/>
      <c r="F9" s="182"/>
      <c r="G9" s="182"/>
      <c r="H9" s="182"/>
      <c r="I9" s="182"/>
    </row>
    <row r="10" spans="1:9">
      <c r="A10" s="182"/>
      <c r="B10" s="182"/>
      <c r="C10" s="182"/>
      <c r="D10" s="182"/>
      <c r="E10" s="182"/>
      <c r="F10" s="182"/>
      <c r="G10" s="182"/>
      <c r="H10" s="182"/>
      <c r="I10" s="182"/>
    </row>
    <row r="11" spans="1:9" ht="5.0999999999999996" customHeight="1">
      <c r="A11" s="35"/>
      <c r="B11" s="35"/>
      <c r="C11" s="35"/>
      <c r="D11" s="35"/>
      <c r="E11" s="35"/>
      <c r="F11" s="35"/>
      <c r="G11" s="35"/>
      <c r="H11" s="35"/>
      <c r="I11" s="35"/>
    </row>
    <row r="12" spans="1:9" ht="15.6" thickBot="1">
      <c r="A12" s="36" t="s">
        <v>582</v>
      </c>
      <c r="B12" s="37" t="s">
        <v>15</v>
      </c>
      <c r="C12" s="60" t="s">
        <v>583</v>
      </c>
      <c r="D12" s="38" t="s">
        <v>16</v>
      </c>
      <c r="E12" s="38" t="s">
        <v>584</v>
      </c>
      <c r="F12" s="39" t="s">
        <v>18</v>
      </c>
      <c r="G12" s="38" t="s">
        <v>585</v>
      </c>
      <c r="H12" s="38" t="s">
        <v>20</v>
      </c>
      <c r="I12" s="40" t="s">
        <v>586</v>
      </c>
    </row>
    <row r="13" spans="1:9" ht="15.6" thickTop="1">
      <c r="A13" s="62">
        <f>Answers!C41</f>
        <v>25</v>
      </c>
      <c r="B13" s="62" t="str">
        <f>Answers!D41</f>
        <v>2.1</v>
      </c>
      <c r="C13" s="63" t="str">
        <f>Answers!F41</f>
        <v xml:space="preserve">Do other people work in my forestry activities? </v>
      </c>
      <c r="D13" s="64" t="str">
        <f>+Answers!E41</f>
        <v>CC</v>
      </c>
      <c r="E13" s="41"/>
      <c r="F13" s="42"/>
      <c r="G13" s="48" t="str">
        <f>IF(Principio13[[#This Row],[Answer]]="No","Conformity",IF(Principio13[[#This Row],[Answer]]="Yes","Non-Conformity","Not Applicable"))</f>
        <v>Not Applicable</v>
      </c>
      <c r="H13" s="44" t="str">
        <f>IF(Principio13[[#This Row],[Answer]]="Yes",Answers!I41," ")</f>
        <v xml:space="preserve"> </v>
      </c>
      <c r="I13" s="45" t="str">
        <f>+IF($F13=Answers!$G$2,Answers!$H41,IF($F13=Answers!$G$5,Answers!$H$5,Answers!$H$6))</f>
        <v>Waiting for your answer</v>
      </c>
    </row>
    <row r="14" spans="1:9">
      <c r="A14" s="62">
        <f>Answers!C42</f>
        <v>26</v>
      </c>
      <c r="B14" s="62" t="str">
        <f>Answers!D42</f>
        <v>2.1</v>
      </c>
      <c r="C14" s="63" t="str">
        <f>Answers!F42</f>
        <v>Do people under the age of 15 work in my forestry activities?</v>
      </c>
      <c r="D14" s="64" t="str">
        <f>+Answers!E42</f>
        <v>CC</v>
      </c>
      <c r="E14" s="46"/>
      <c r="F14" s="47"/>
      <c r="G14" s="48" t="str">
        <f>IF(Principio13[[#This Row],[Answer]]="No","Conformity",IF(Principio13[[#This Row],[Answer]]="Yes","Non-Conformity","Not Applicable"))</f>
        <v>Not Applicable</v>
      </c>
      <c r="H14" s="49" t="str">
        <f>IF(Principio13[[#This Row],[Answer]]="Yes",Answers!I42," ")</f>
        <v xml:space="preserve"> </v>
      </c>
      <c r="I14" s="50" t="str">
        <f>+IF($F14=Answers!$G$2,Answers!$H42,IF($F14=Answers!$G$10,Answers!$H$5,Answers!$H$2))</f>
        <v>Waiting for your answer</v>
      </c>
    </row>
    <row r="15" spans="1:9">
      <c r="A15" s="62"/>
      <c r="B15" s="62"/>
      <c r="C15" s="63"/>
      <c r="D15" s="64"/>
      <c r="E15" s="46"/>
      <c r="F15" s="77">
        <f>+F14</f>
        <v>0</v>
      </c>
      <c r="G15" s="48" t="str">
        <f>IF(Principio13[[#This Row],[Answer]]="No","Conformity",IF(Principio13[[#This Row],[Answer]]="Yes","Non-Conformity","Not Applicable"))</f>
        <v>Not Applicable</v>
      </c>
      <c r="H15" s="49" t="str">
        <f>IF(Principio13[[#This Row],[Answer]]="Yes",Answers!I43," ")</f>
        <v xml:space="preserve"> </v>
      </c>
      <c r="I15" s="50" t="str">
        <f>+IF($F15=Answers!$G$2,Answers!$H43,IF($F15=Answers!$G$10,Answers!$H$5,Answers!$H$2))</f>
        <v>Waiting for your answer</v>
      </c>
    </row>
    <row r="16" spans="1:9" ht="30">
      <c r="A16" s="62">
        <f>Answers!C44</f>
        <v>27</v>
      </c>
      <c r="B16" s="62" t="str">
        <f>Answers!D44</f>
        <v>2.1</v>
      </c>
      <c r="C16" s="63" t="str">
        <f>Answers!F44</f>
        <v>Do I have workers under the age of 18 doing heavy or dangerous work?</v>
      </c>
      <c r="D16" s="64" t="str">
        <f>+Answers!E44</f>
        <v>CC</v>
      </c>
      <c r="E16" s="46"/>
      <c r="F16" s="47"/>
      <c r="G16" s="48" t="str">
        <f>IF(Principio13[[#This Row],[Answer]]="No","Conformity",IF(Principio13[[#This Row],[Answer]]="Yes","Non-Conformity","Not Applicable"))</f>
        <v>Not Applicable</v>
      </c>
      <c r="H16" s="49" t="str">
        <f>IF(Principio13[[#This Row],[Answer]]="Yes",Answers!I44," ")</f>
        <v xml:space="preserve"> </v>
      </c>
      <c r="I16" s="50" t="str">
        <f>+IF($F16=Answers!$G$2,Answers!$H44,IF($F16=Answers!$G$10,Answers!$H$5,Answers!$H$2))</f>
        <v>Waiting for your answer</v>
      </c>
    </row>
    <row r="17" spans="1:9" ht="30">
      <c r="A17" s="62">
        <f>Answers!C45</f>
        <v>28</v>
      </c>
      <c r="B17" s="62" t="str">
        <f>Answers!D45</f>
        <v>2.1</v>
      </c>
      <c r="C17" s="63" t="str">
        <f>Answers!F45</f>
        <v>Can I demonstrate that I am committed to eliminating all forms of child labor?</v>
      </c>
      <c r="D17" s="64" t="str">
        <f>+Answers!E45</f>
        <v>CC</v>
      </c>
      <c r="E17" s="52"/>
      <c r="F17" s="53"/>
      <c r="G17" s="48" t="str">
        <f>IF(Principio13[[#This Row],[Answer]]="Yes","Conformity",IF(Principio13[[#This Row],[Answer]]="No","Non-Conformity","Not Applicable"))</f>
        <v>Not Applicable</v>
      </c>
      <c r="H17" s="49" t="str">
        <f>IF(Principio13[[#This Row],[Answer]]="No",Answers!I45," ")</f>
        <v xml:space="preserve"> </v>
      </c>
      <c r="I17" s="50" t="str">
        <f>+IF($F17=Answers!$G$3,Answers!$H45,IF($F17=Answers!$G$10,Answers!$H$5,Answers!$H$2))</f>
        <v>Waiting for your answer</v>
      </c>
    </row>
    <row r="18" spans="1:9" ht="30">
      <c r="A18" s="62">
        <f>Answers!C46</f>
        <v>29</v>
      </c>
      <c r="B18" s="62" t="str">
        <f>Answers!D46</f>
        <v>2.1</v>
      </c>
      <c r="C18" s="63" t="str">
        <f>Answers!F46</f>
        <v>Do the people who work for me do so without pressure and are working relationships based on mutual consent and respect?</v>
      </c>
      <c r="D18" s="64" t="str">
        <f>+Answers!E46</f>
        <v>CC</v>
      </c>
      <c r="E18" s="46"/>
      <c r="F18" s="47"/>
      <c r="G18" s="48" t="str">
        <f>IF(Principio13[[#This Row],[Answer]]="Yes","Conformity",IF(Principio13[[#This Row],[Answer]]="No","Non-Conformity","Not Applicable"))</f>
        <v>Not Applicable</v>
      </c>
      <c r="H18" s="49" t="str">
        <f>IF(Principio13[[#This Row],[Answer]]="No",Answers!I46," ")</f>
        <v xml:space="preserve"> </v>
      </c>
      <c r="I18" s="50" t="str">
        <f>+IF($F18=Answers!$G$3,Answers!$H46,IF($F18=Answers!$G$10,Answers!$H$5,Answers!$H$2))</f>
        <v>Waiting for your answer</v>
      </c>
    </row>
    <row r="19" spans="1:9">
      <c r="A19" s="62"/>
      <c r="B19" s="62"/>
      <c r="C19" s="63"/>
      <c r="D19" s="64"/>
      <c r="E19" s="46"/>
      <c r="F19" s="76">
        <f>+F18</f>
        <v>0</v>
      </c>
      <c r="G19" s="76" t="str">
        <f>IF(Principio13[[#This Row],[Answer]]="Yes","Conformity",IF(Principio13[[#This Row],[Answer]]="No","Non-Conformity","Not Applicable"))</f>
        <v>Not Applicable</v>
      </c>
      <c r="H19" s="49" t="str">
        <f>IF(Principio13[[#This Row],[Answer]]="No",Answers!I47," ")</f>
        <v xml:space="preserve"> </v>
      </c>
      <c r="I19" s="50" t="str">
        <f>+IF($F19=Answers!$G$3,Answers!$H47,IF($F19=Answers!$G$10,Answers!$H$5,Answers!$H$2))</f>
        <v>Waiting for your answer</v>
      </c>
    </row>
    <row r="20" spans="1:9">
      <c r="A20" s="62"/>
      <c r="B20" s="62"/>
      <c r="C20" s="63"/>
      <c r="D20" s="64"/>
      <c r="E20" s="46"/>
      <c r="F20" s="76">
        <f>+F18</f>
        <v>0</v>
      </c>
      <c r="G20" s="76" t="str">
        <f>IF(Principio13[[#This Row],[Answer]]="Yes","Conformity",IF(Principio13[[#This Row],[Answer]]="No","Non-Conformity","Not Applicable"))</f>
        <v>Not Applicable</v>
      </c>
      <c r="H20" s="49" t="str">
        <f>IF(Principio13[[#This Row],[Answer]]="No",Answers!I48," ")</f>
        <v xml:space="preserve"> </v>
      </c>
      <c r="I20" s="50" t="str">
        <f>+IF($F20=Answers!$G$3,Answers!$H48,IF($F20=Answers!$G$10,Answers!$H$5,Answers!$H$2))</f>
        <v>Waiting for your answer</v>
      </c>
    </row>
    <row r="21" spans="1:9" ht="30">
      <c r="A21" s="62">
        <f>Answers!C49</f>
        <v>30</v>
      </c>
      <c r="B21" s="62" t="str">
        <f>Answers!D49</f>
        <v>2.1</v>
      </c>
      <c r="C21" s="63" t="str">
        <f>Answers!F49</f>
        <v>Do I allow workers to join workers' organizations of their own choosing?</v>
      </c>
      <c r="D21" s="64" t="str">
        <f>+Answers!E49</f>
        <v>CC</v>
      </c>
      <c r="E21" s="46"/>
      <c r="F21" s="47"/>
      <c r="G21" s="48" t="str">
        <f>IF(Principio13[[#This Row],[Answer]]="Yes","Conformity",IF(Principio13[[#This Row],[Answer]]="No","Non-Conformity","Not Applicable"))</f>
        <v>Not Applicable</v>
      </c>
      <c r="H21" s="49" t="str">
        <f>IF(Principio13[[#This Row],[Answer]]="No",Answers!I49," ")</f>
        <v xml:space="preserve"> </v>
      </c>
      <c r="I21" s="50" t="str">
        <f>+IF($F21=Answers!$G$3,Answers!$H49,IF($F21=Answers!$G$10,Answers!$H$5,Answers!$H$2))</f>
        <v>Waiting for your answer</v>
      </c>
    </row>
    <row r="22" spans="1:9" ht="45">
      <c r="A22" s="62">
        <f>Answers!C50</f>
        <v>31</v>
      </c>
      <c r="B22" s="62" t="str">
        <f>Answers!D50</f>
        <v>2.2</v>
      </c>
      <c r="C22" s="63" t="str">
        <f>Answers!F50</f>
        <v>Do all people, regardless of gender, have the same opportunities to be hired as workers, to participate in training and other activities without discrimination?</v>
      </c>
      <c r="D22" s="64" t="str">
        <f>+Answers!E50</f>
        <v>CIC</v>
      </c>
      <c r="E22" s="46"/>
      <c r="F22" s="47"/>
      <c r="G22" s="48" t="str">
        <f>IF(Principio13[[#This Row],[Answer]]="Yes","Conformity",IF(Principio13[[#This Row],[Answer]]="No","Non-Conformity","Not Applicable"))</f>
        <v>Not Applicable</v>
      </c>
      <c r="H22" s="49" t="str">
        <f>IF(Principio13[[#This Row],[Answer]]="No",Answers!I50," ")</f>
        <v xml:space="preserve"> </v>
      </c>
      <c r="I22" s="50" t="str">
        <f>+IF($F22=Answers!$G$3,Answers!$H50,IF($F22=Answers!$G$10,Answers!$H$5,Answers!$H$2))</f>
        <v>Waiting for your answer</v>
      </c>
    </row>
    <row r="23" spans="1:9">
      <c r="A23" s="62"/>
      <c r="B23" s="62"/>
      <c r="C23" s="63"/>
      <c r="D23" s="64"/>
      <c r="E23" s="46"/>
      <c r="F23" s="76">
        <f>+F22</f>
        <v>0</v>
      </c>
      <c r="G23" s="76" t="str">
        <f>IF(Principio13[[#This Row],[Answer]]="Yes","Conformity",IF(Principio13[[#This Row],[Answer]]="No","Non-Conformity","Not Applicable"))</f>
        <v>Not Applicable</v>
      </c>
      <c r="H23" s="49" t="str">
        <f>IF(Principio13[[#This Row],[Answer]]="No",Answers!I51," ")</f>
        <v xml:space="preserve"> </v>
      </c>
      <c r="I23" s="50" t="str">
        <f>+IF($F23=Answers!$G$3,Answers!$H51,IF($F23=Answers!$G$10,Answers!$H$5,Answers!$H$2))</f>
        <v>Waiting for your answer</v>
      </c>
    </row>
    <row r="24" spans="1:9" ht="30">
      <c r="A24" s="62">
        <f>Answers!C52</f>
        <v>32</v>
      </c>
      <c r="B24" s="62" t="str">
        <f>Answers!D52</f>
        <v>2.2</v>
      </c>
      <c r="C24" s="63" t="str">
        <f>Answers!F52</f>
        <v>Do all people, regardless of gender, receive equal pay for equal work?</v>
      </c>
      <c r="D24" s="64" t="str">
        <f>+Answers!E52</f>
        <v>CIC</v>
      </c>
      <c r="E24" s="54"/>
      <c r="F24" s="47"/>
      <c r="G24" s="48" t="str">
        <f>IF(Principio13[[#This Row],[Answer]]="Yes","Conformity",IF(Principio13[[#This Row],[Answer]]="No","Non-Conformity","Not Applicable"))</f>
        <v>Not Applicable</v>
      </c>
      <c r="H24" s="49" t="str">
        <f>IF(Principio13[[#This Row],[Answer]]="No",Answers!I52," ")</f>
        <v xml:space="preserve"> </v>
      </c>
      <c r="I24" s="50" t="str">
        <f>+IF($F24=Answers!$G$3,Answers!$H52,IF($F24=Answers!$G$10,Answers!$H$5,Answers!$H$2))</f>
        <v>Waiting for your answer</v>
      </c>
    </row>
    <row r="25" spans="1:9">
      <c r="A25" s="62"/>
      <c r="B25" s="62"/>
      <c r="C25" s="63"/>
      <c r="D25" s="64"/>
      <c r="E25" s="46"/>
      <c r="F25" s="77">
        <f>+F24</f>
        <v>0</v>
      </c>
      <c r="G25" s="76" t="str">
        <f>IF(Principio13[[#This Row],[Answer]]="Yes","Conformity",IF(Principio13[[#This Row],[Answer]]="No","Non-Conformity","Not Applicable"))</f>
        <v>Not Applicable</v>
      </c>
      <c r="H25" s="49" t="str">
        <f>IF(Principio13[[#This Row],[Answer]]="No",Answers!I53," ")</f>
        <v xml:space="preserve"> </v>
      </c>
      <c r="I25" s="50" t="str">
        <f>+IF($F25=Answers!$G$3,Answers!$H53,IF($F25=Answers!$G$10,Answers!$H$5,Answers!$H$2))</f>
        <v>Waiting for your answer</v>
      </c>
    </row>
    <row r="26" spans="1:9">
      <c r="A26" s="62"/>
      <c r="B26" s="62"/>
      <c r="C26" s="63"/>
      <c r="D26" s="64"/>
      <c r="E26" s="46"/>
      <c r="F26" s="77">
        <f>+F24</f>
        <v>0</v>
      </c>
      <c r="G26" s="76" t="str">
        <f>IF(Principio13[[#This Row],[Answer]]="Yes","Conformity",IF(Principio13[[#This Row],[Answer]]="No","Non-Conformity","Not Applicable"))</f>
        <v>Not Applicable</v>
      </c>
      <c r="H26" s="49" t="str">
        <f>IF(Principio13[[#This Row],[Answer]]="No",Answers!I54," ")</f>
        <v xml:space="preserve"> </v>
      </c>
      <c r="I26" s="50" t="str">
        <f>+IF($F26=Answers!$G$3,Answers!$H54,IF($F26=Answers!$G$10,Answers!$H$5,Answers!$H$2))</f>
        <v>Waiting for your answer</v>
      </c>
    </row>
    <row r="27" spans="1:9">
      <c r="A27" s="62">
        <f>Answers!C55</f>
        <v>33</v>
      </c>
      <c r="B27" s="62" t="str">
        <f>Answers!D55</f>
        <v>2.2</v>
      </c>
      <c r="C27" s="63" t="str">
        <f>Answers!F55</f>
        <v>Do I pay workers directly in the way I have agreed with them?</v>
      </c>
      <c r="D27" s="64" t="str">
        <f>+Answers!E55</f>
        <v>CIC</v>
      </c>
      <c r="E27" s="54"/>
      <c r="F27" s="47"/>
      <c r="G27" s="48" t="str">
        <f>IF(Principio13[[#This Row],[Answer]]="Yes","Conformity",IF(Principio13[[#This Row],[Answer]]="No","Non-Conformity","Not Applicable"))</f>
        <v>Not Applicable</v>
      </c>
      <c r="H27" s="49" t="str">
        <f>IF(Principio13[[#This Row],[Answer]]="No",Answers!I55," ")</f>
        <v xml:space="preserve"> </v>
      </c>
      <c r="I27" s="50" t="str">
        <f>+IF($F27=Answers!$G$3,Answers!$H55,IF($F27=Answers!$G$10,Answers!$H$5,Answers!$H$2))</f>
        <v>Waiting for your answer</v>
      </c>
    </row>
    <row r="28" spans="1:9">
      <c r="A28" s="62"/>
      <c r="B28" s="62"/>
      <c r="C28" s="63"/>
      <c r="D28" s="64"/>
      <c r="E28" s="46"/>
      <c r="F28" s="76">
        <f>+F27</f>
        <v>0</v>
      </c>
      <c r="G28" s="76" t="str">
        <f>IF(Principio13[[#This Row],[Answer]]="Yes","Conformity",IF(Principio13[[#This Row],[Answer]]="No","Non-Conformity","Not Applicable"))</f>
        <v>Not Applicable</v>
      </c>
      <c r="H28" s="49" t="str">
        <f>IF(Principio13[[#This Row],[Answer]]="No",Answers!I56," ")</f>
        <v xml:space="preserve"> </v>
      </c>
      <c r="I28" s="50" t="str">
        <f>+IF($F28=Answers!$G$3,Answers!$H56,IF($F28=Answers!$G$10,Answers!$H$5,Answers!$H$2))</f>
        <v>Waiting for your answer</v>
      </c>
    </row>
    <row r="29" spans="1:9" ht="30">
      <c r="A29" s="62">
        <f>Answers!C57</f>
        <v>34</v>
      </c>
      <c r="B29" s="62" t="str">
        <f>Answers!D57</f>
        <v>2.2</v>
      </c>
      <c r="C29" s="63" t="str">
        <f>Answers!F57</f>
        <v>Do I give maternity/paternity leave to women/men as required by law?</v>
      </c>
      <c r="D29" s="64" t="str">
        <f>+Answers!E57</f>
        <v>CIC</v>
      </c>
      <c r="E29" s="41"/>
      <c r="F29" s="55"/>
      <c r="G29" s="48" t="str">
        <f>IF(Principio13[[#This Row],[Answer]]="Yes","Conformity",IF(Principio13[[#This Row],[Answer]]="No","Non-Conformity","Not Applicable"))</f>
        <v>Not Applicable</v>
      </c>
      <c r="H29" s="49" t="str">
        <f>IF(Principio13[[#This Row],[Answer]]="No",Answers!I57," ")</f>
        <v xml:space="preserve"> </v>
      </c>
      <c r="I29" s="50" t="str">
        <f>+IF($F29=Answers!$G$3,Answers!$H57,IF($F29=Answers!$G$10,Answers!$H$5,Answers!$H$2))</f>
        <v>Waiting for your answer</v>
      </c>
    </row>
    <row r="30" spans="1:9" ht="30">
      <c r="A30" s="62">
        <f>Answers!C58</f>
        <v>35</v>
      </c>
      <c r="B30" s="62" t="str">
        <f>Answers!D58</f>
        <v>2.2</v>
      </c>
      <c r="C30" s="63" t="str">
        <f>Answers!F58</f>
        <v>Do women and men participate equally in  committees and decision-making?</v>
      </c>
      <c r="D30" s="64" t="str">
        <f>+Answers!E58</f>
        <v>CIC</v>
      </c>
      <c r="E30" s="54"/>
      <c r="F30" s="47"/>
      <c r="G30" s="48" t="str">
        <f>IF(Principio13[[#This Row],[Answer]]="Yes","Conformity",IF(Principio13[[#This Row],[Answer]]="No","Non-Conformity","Not Applicable"))</f>
        <v>Not Applicable</v>
      </c>
      <c r="H30" s="49" t="str">
        <f>IF(Principio13[[#This Row],[Answer]]="No",Answers!I58," ")</f>
        <v xml:space="preserve"> </v>
      </c>
      <c r="I30" s="50" t="str">
        <f>+IF($F30=Answers!$G$3,Answers!$H58,IF($F30=Answers!$G$10,Answers!$H$5,Answers!$H$2))</f>
        <v>Waiting for your answer</v>
      </c>
    </row>
    <row r="31" spans="1:9">
      <c r="A31" s="62"/>
      <c r="B31" s="62"/>
      <c r="C31" s="63"/>
      <c r="D31" s="64"/>
      <c r="E31" s="46"/>
      <c r="F31" s="76">
        <f>+F30</f>
        <v>0</v>
      </c>
      <c r="G31" s="76" t="str">
        <f>IF(Principio13[[#This Row],[Answer]]="Yes","Conformity",IF(Principio13[[#This Row],[Answer]]="No","Non-Conformity","Not Applicable"))</f>
        <v>Not Applicable</v>
      </c>
      <c r="H31" s="49" t="str">
        <f>IF(Principio13[[#This Row],[Answer]]="No",Answers!I59," ")</f>
        <v xml:space="preserve"> </v>
      </c>
      <c r="I31" s="50" t="str">
        <f>+IF($F31=Answers!$G$3,Answers!$H59,IF($F31=Answers!$G$10,Answers!$H$5,Answers!$H$2))</f>
        <v>Waiting for your answer</v>
      </c>
    </row>
    <row r="32" spans="1:9" ht="30">
      <c r="A32" s="62">
        <f>Answers!C60</f>
        <v>36</v>
      </c>
      <c r="B32" s="62" t="str">
        <f>Answers!D60</f>
        <v>2.2</v>
      </c>
      <c r="C32" s="63" t="str">
        <f>Answers!F60</f>
        <v>Are there mechanisms in place to address cases of discrimination, violence and sexual harassment?</v>
      </c>
      <c r="D32" s="64" t="str">
        <f>+Answers!E60</f>
        <v>CIC</v>
      </c>
      <c r="E32" s="46"/>
      <c r="F32" s="47"/>
      <c r="G32" s="137" t="str">
        <f>IF(Principio13[[#This Row],[Answer]]="Yes","Conformity",IF(Principio13[[#This Row],[Answer]]="No","Non-Conformity","Not Applicable"))</f>
        <v>Not Applicable</v>
      </c>
      <c r="H32" s="49" t="str">
        <f>IF(Principio13[[#This Row],[Answer]]="No",Answers!I60," ")</f>
        <v xml:space="preserve"> </v>
      </c>
      <c r="I32" s="50" t="str">
        <f>+IF($F32=Answers!$G$3,Answers!$H60,IF($F32=Answers!$G$10,Answers!$H$5,Answers!$H$2))</f>
        <v>Waiting for your answer</v>
      </c>
    </row>
    <row r="33" spans="1:9">
      <c r="A33" s="62"/>
      <c r="B33" s="62"/>
      <c r="C33" s="63"/>
      <c r="D33" s="64"/>
      <c r="E33" s="46"/>
      <c r="F33" s="76">
        <f>+F32</f>
        <v>0</v>
      </c>
      <c r="G33" s="76" t="str">
        <f>IF(Principio13[[#This Row],[Answer]]="Yes","Conformity",IF(Principio13[[#This Row],[Answer]]="No","Non-Conformity","Not Applicable"))</f>
        <v>Not Applicable</v>
      </c>
      <c r="H33" s="49" t="str">
        <f>IF(Principio13[[#This Row],[Answer]]="No",Answers!I61," ")</f>
        <v xml:space="preserve"> </v>
      </c>
      <c r="I33" s="50" t="str">
        <f>+IF($F33=Answers!$G$3,Answers!$H61,IF($F33=Answers!$G$10,Answers!$H$5,Answers!$H$2))</f>
        <v>Waiting for your answer</v>
      </c>
    </row>
    <row r="34" spans="1:9">
      <c r="A34" s="62"/>
      <c r="B34" s="62"/>
      <c r="C34" s="63"/>
      <c r="D34" s="64"/>
      <c r="E34" s="46"/>
      <c r="F34" s="76">
        <f>+F32</f>
        <v>0</v>
      </c>
      <c r="G34" s="76" t="str">
        <f>IF(Principio13[[#This Row],[Answer]]="Yes","Conformity",IF(Principio13[[#This Row],[Answer]]="No","Non-Conformity","Not Applicable"))</f>
        <v>Not Applicable</v>
      </c>
      <c r="H34" s="49" t="str">
        <f>IF(Principio13[[#This Row],[Answer]]="No",Answers!I62," ")</f>
        <v xml:space="preserve"> </v>
      </c>
      <c r="I34" s="50" t="str">
        <f>+IF($F34=Answers!$G$3,Answers!$H62,IF($F34=Answers!$G$10,Answers!$H$5,Answers!$H$2))</f>
        <v>Waiting for your answer</v>
      </c>
    </row>
    <row r="35" spans="1:9" ht="30">
      <c r="A35" s="62">
        <f>Answers!C63</f>
        <v>37</v>
      </c>
      <c r="B35" s="80" t="str">
        <f>Answers!D63</f>
        <v>2.2</v>
      </c>
      <c r="C35" s="63" t="str">
        <f>Answers!F63</f>
        <v>Do I address complaints of harassment or discrimination following the established mechanism?</v>
      </c>
      <c r="D35" s="80" t="str">
        <f>+Answers!E63</f>
        <v>CIC</v>
      </c>
      <c r="E35" s="69"/>
      <c r="F35" s="51"/>
      <c r="G35" s="48" t="str">
        <f>IF(Principio13[[#This Row],[Answer]]="Yes","Conformity",IF(Principio13[[#This Row],[Answer]]="No","Non-Conformity","Not Applicable"))</f>
        <v>Not Applicable</v>
      </c>
      <c r="H35" s="49" t="str">
        <f>IF(Principio13[[#This Row],[Answer]]="No",Answers!I63," ")</f>
        <v xml:space="preserve"> </v>
      </c>
      <c r="I35" s="50" t="str">
        <f>+IF($F35=Answers!$G$3,Answers!$H63,IF($F35=Answers!$G$10,Answers!$H$5,Answers!$H$2))</f>
        <v>Waiting for your answer</v>
      </c>
    </row>
    <row r="36" spans="1:9" ht="30">
      <c r="A36" s="62">
        <f>Answers!C64</f>
        <v>38</v>
      </c>
      <c r="B36" s="62" t="str">
        <f>Answers!D64</f>
        <v>2.3</v>
      </c>
      <c r="C36" s="63" t="str">
        <f>Answers!F64</f>
        <v>Do I have an occupational health and safety procedure in accordance with legal regulations?</v>
      </c>
      <c r="D36" s="80" t="str">
        <f>+Answers!E64</f>
        <v>CC</v>
      </c>
      <c r="E36" s="69"/>
      <c r="F36" s="51"/>
      <c r="G36" s="48" t="str">
        <f>IF(Principio13[[#This Row],[Answer]]="Yes","Conformity",IF(Principio13[[#This Row],[Answer]]="No","Non-Conformity","Not Applicable"))</f>
        <v>Not Applicable</v>
      </c>
      <c r="H36" s="49" t="str">
        <f>IF(Principio13[[#This Row],[Answer]]="No",Answers!I64," ")</f>
        <v xml:space="preserve"> </v>
      </c>
      <c r="I36" s="50" t="str">
        <f>+IF($F36=Answers!$G$3,Answers!$H64,IF($F36=Answers!$G$10,Answers!$H$5,Answers!$H$2))</f>
        <v>Waiting for your answer</v>
      </c>
    </row>
    <row r="37" spans="1:9" ht="30">
      <c r="A37" s="62">
        <f>Answers!C65</f>
        <v>39</v>
      </c>
      <c r="B37" s="62" t="str">
        <f>Answers!D65</f>
        <v>2.3</v>
      </c>
      <c r="C37" s="63" t="str">
        <f>Answers!F65</f>
        <v xml:space="preserve">Does everyone who works for me know and follow safe work practices? </v>
      </c>
      <c r="D37" s="64" t="str">
        <f>+Answers!E65</f>
        <v>CC</v>
      </c>
      <c r="E37" s="70" t="s">
        <v>584</v>
      </c>
      <c r="F37" s="47"/>
      <c r="G37" s="48" t="str">
        <f>IF(Principio13[[#This Row],[Answer]]="Yes","Conformity",IF(Principio13[[#This Row],[Answer]]="No","Non-Conformity","Not Applicable"))</f>
        <v>Not Applicable</v>
      </c>
      <c r="H37" s="49" t="str">
        <f>IF(Principio13[[#This Row],[Answer]]="No",Answers!I65," ")</f>
        <v xml:space="preserve"> </v>
      </c>
      <c r="I37" s="50" t="str">
        <f>+IF($F37=Answers!$G$3,Answers!$H65,IF($F37=Answers!$G$10,Answers!$H$5,Answers!$H$2))</f>
        <v>Waiting for your answer</v>
      </c>
    </row>
    <row r="38" spans="1:9">
      <c r="A38" s="62"/>
      <c r="B38" s="62"/>
      <c r="C38" s="63"/>
      <c r="D38" s="64"/>
      <c r="E38" s="70" t="s">
        <v>584</v>
      </c>
      <c r="F38" s="76">
        <f>+F37</f>
        <v>0</v>
      </c>
      <c r="G38" s="76" t="str">
        <f>IF(Principio13[[#This Row],[Answer]]="Yes","Conformity",IF(Principio13[[#This Row],[Answer]]="No","Non-Conformity","Not Applicable"))</f>
        <v>Not Applicable</v>
      </c>
      <c r="H38" s="49" t="str">
        <f>IF(Principio13[[#This Row],[Answer]]="No",Answers!I66," ")</f>
        <v xml:space="preserve"> </v>
      </c>
      <c r="I38" s="50" t="str">
        <f>+IF($F38=Answers!$G$3,Answers!$H66,IF($F38=Answers!$G$10,Answers!$H$5,Answers!$H$2))</f>
        <v>Waiting for your answer</v>
      </c>
    </row>
    <row r="39" spans="1:9">
      <c r="A39" s="62"/>
      <c r="B39" s="62"/>
      <c r="C39" s="63"/>
      <c r="D39" s="64"/>
      <c r="E39" s="70" t="s">
        <v>584</v>
      </c>
      <c r="F39" s="78">
        <f>+F37</f>
        <v>0</v>
      </c>
      <c r="G39" s="76" t="str">
        <f>IF(Principio13[[#This Row],[Answer]]="Yes","Conformity",IF(Principio13[[#This Row],[Answer]]="No","Non-Conformity","Not Applicable"))</f>
        <v>Not Applicable</v>
      </c>
      <c r="H39" s="49" t="str">
        <f>IF(Principio13[[#This Row],[Answer]]="No",Answers!I67," ")</f>
        <v xml:space="preserve"> </v>
      </c>
      <c r="I39" s="50" t="str">
        <f>+IF($F39=Answers!$G$3,Answers!$H67,IF($F39=Answers!$G$10,Answers!$H$5,Answers!$H$2))</f>
        <v>Waiting for your answer</v>
      </c>
    </row>
    <row r="40" spans="1:9" ht="30">
      <c r="A40" s="62">
        <f>Answers!C68</f>
        <v>40</v>
      </c>
      <c r="B40" s="62" t="str">
        <f>Answers!D68</f>
        <v>2.3</v>
      </c>
      <c r="C40" s="63" t="str">
        <f>Answers!F68</f>
        <v>Does everyone who works for me have the right safety equipment for what they do?</v>
      </c>
      <c r="D40" s="64" t="str">
        <f>+Answers!E68</f>
        <v>CC</v>
      </c>
      <c r="E40" s="70" t="s">
        <v>584</v>
      </c>
      <c r="F40" s="53"/>
      <c r="G40" s="48" t="str">
        <f>IF(Principio13[[#This Row],[Answer]]="Yes","Conformity",IF(Principio13[[#This Row],[Answer]]="No","Non-Conformity","Not Applicable"))</f>
        <v>Not Applicable</v>
      </c>
      <c r="H40" s="49" t="str">
        <f>IF(Principio13[[#This Row],[Answer]]="No",Answers!I68," ")</f>
        <v xml:space="preserve"> </v>
      </c>
      <c r="I40" s="50" t="str">
        <f>+IF($F40=Answers!$G$3,Answers!$H68,IF($F40=Answers!$G$10,Answers!$H$5,Answers!$H$2))</f>
        <v>Waiting for your answer</v>
      </c>
    </row>
    <row r="41" spans="1:9">
      <c r="A41" s="62"/>
      <c r="B41" s="62"/>
      <c r="C41" s="63"/>
      <c r="D41" s="64"/>
      <c r="E41" s="70" t="s">
        <v>584</v>
      </c>
      <c r="F41" s="79">
        <f>+F40</f>
        <v>0</v>
      </c>
      <c r="G41" s="76" t="str">
        <f>IF(Principio13[[#This Row],[Answer]]="Yes","Conformity",IF(Principio13[[#This Row],[Answer]]="No","Non-Conformity","Not Applicable"))</f>
        <v>Not Applicable</v>
      </c>
      <c r="H41" s="49" t="str">
        <f>IF(Principio13[[#This Row],[Answer]]="No",Answers!I69," ")</f>
        <v xml:space="preserve"> </v>
      </c>
      <c r="I41" s="50" t="str">
        <f>+IF($F41=Answers!$G$3,Answers!$H69,IF($F41=Answers!$G$10,Answers!$H$5,Answers!$H$2))</f>
        <v>Waiting for your answer</v>
      </c>
    </row>
    <row r="42" spans="1:9">
      <c r="A42" s="62">
        <f>Answers!C70</f>
        <v>41</v>
      </c>
      <c r="B42" s="62" t="str">
        <f>Answers!D70</f>
        <v>2.3</v>
      </c>
      <c r="C42" s="63" t="str">
        <f>Answers!F70</f>
        <v>Do I require people who work for me to use safety equipment?</v>
      </c>
      <c r="D42" s="64" t="str">
        <f>+Answers!E70</f>
        <v>CC</v>
      </c>
      <c r="E42" s="70" t="s">
        <v>584</v>
      </c>
      <c r="F42" s="59"/>
      <c r="G42" s="48" t="str">
        <f>IF(Principio13[[#This Row],[Answer]]="Yes","Conformity",IF(Principio13[[#This Row],[Answer]]="No","Non-Conformity","Not Applicable"))</f>
        <v>Not Applicable</v>
      </c>
      <c r="H42" s="49" t="str">
        <f>IF(Principio13[[#This Row],[Answer]]="No",Answers!I70," ")</f>
        <v xml:space="preserve"> </v>
      </c>
      <c r="I42" s="50" t="str">
        <f>+IF($F42=Answers!$G$3,Answers!$H70,IF($F42=Answers!$G$10,Answers!$H$5,Answers!$H$2))</f>
        <v>Waiting for your answer</v>
      </c>
    </row>
    <row r="43" spans="1:9">
      <c r="A43" s="62">
        <f>Answers!C71</f>
        <v>42</v>
      </c>
      <c r="B43" s="62" t="str">
        <f>Answers!D71</f>
        <v>2.3</v>
      </c>
      <c r="C43" s="63" t="str">
        <f>Answers!F71</f>
        <v>Do I keep records of accidents?</v>
      </c>
      <c r="D43" s="64" t="str">
        <f>+Answers!E71</f>
        <v>CC</v>
      </c>
      <c r="E43" s="70" t="s">
        <v>584</v>
      </c>
      <c r="F43" s="47"/>
      <c r="G43" s="48" t="str">
        <f>IF(Principio13[[#This Row],[Answer]]="Yes","Conformity",IF(Principio13[[#This Row],[Answer]]="No","Non-Conformity","Not Applicable"))</f>
        <v>Not Applicable</v>
      </c>
      <c r="H43" s="49" t="str">
        <f>IF(Principio13[[#This Row],[Answer]]="No",Answers!I71," ")</f>
        <v xml:space="preserve"> </v>
      </c>
      <c r="I43" s="50" t="str">
        <f>+IF($F43=Answers!$G$3,Answers!$H71,IF($F43=Answers!$G$10,Answers!$H$5,Answers!$H$2))</f>
        <v>Waiting for your answer</v>
      </c>
    </row>
    <row r="44" spans="1:9" ht="30">
      <c r="A44" s="62">
        <f>Answers!C72</f>
        <v>43</v>
      </c>
      <c r="B44" s="62" t="str">
        <f>Answers!D72</f>
        <v>2.3</v>
      </c>
      <c r="C44" s="63" t="str">
        <f>Answers!F72</f>
        <v>Do I change practices when an accident occurs or if a near miss happens?</v>
      </c>
      <c r="D44" s="64" t="str">
        <f>+Answers!E72</f>
        <v>CC</v>
      </c>
      <c r="E44" s="70" t="s">
        <v>584</v>
      </c>
      <c r="F44" s="51"/>
      <c r="G44" s="48" t="str">
        <f>IF(Principio13[[#This Row],[Answer]]="Yes","Conformity",IF(Principio13[[#This Row],[Answer]]="No","Non-Conformity","Not Applicable"))</f>
        <v>Not Applicable</v>
      </c>
      <c r="H44" s="49" t="str">
        <f>IF(Principio13[[#This Row],[Answer]]="No",Answers!I72," ")</f>
        <v xml:space="preserve"> </v>
      </c>
      <c r="I44" s="50" t="str">
        <f>+IF($F44=Answers!$G$3,Answers!$H72,IF($F44=Answers!$G$10,Answers!$H$5,Answers!$H$2))</f>
        <v>Waiting for your answer</v>
      </c>
    </row>
    <row r="45" spans="1:9" ht="30">
      <c r="A45" s="62">
        <f>Answers!C73</f>
        <v>44</v>
      </c>
      <c r="B45" s="62" t="str">
        <f>Answers!D73</f>
        <v>2.4</v>
      </c>
      <c r="C45" s="63" t="str">
        <f>Answers!F73</f>
        <v>Do I pay workers at least the legally established minimum wage?</v>
      </c>
      <c r="D45" s="64" t="str">
        <f>+Answers!E73</f>
        <v>CC</v>
      </c>
      <c r="E45" s="46"/>
      <c r="F45" s="47"/>
      <c r="G45" s="48" t="str">
        <f>IF(Principio13[[#This Row],[Answer]]="Yes","Conformity",IF(Principio13[[#This Row],[Answer]]="No","Non-Conformity","Not Applicable"))</f>
        <v>Not Applicable</v>
      </c>
      <c r="H45" s="49" t="str">
        <f>IF(Principio13[[#This Row],[Answer]]="No",Answers!I73," ")</f>
        <v xml:space="preserve"> </v>
      </c>
      <c r="I45" s="50" t="str">
        <f>+IF($F45=Answers!$G$3,Answers!$H73,IF($F45=Answers!$G$10,Answers!$H$5,Answers!$H$2))</f>
        <v>Waiting for your answer</v>
      </c>
    </row>
    <row r="46" spans="1:9">
      <c r="A46" s="62"/>
      <c r="B46" s="62"/>
      <c r="C46" s="63"/>
      <c r="D46" s="64"/>
      <c r="E46" s="58"/>
      <c r="F46" s="76">
        <f>+F45</f>
        <v>0</v>
      </c>
      <c r="G46" s="76" t="str">
        <f>IF(Principio13[[#This Row],[Answer]]="Yes","Conformity",IF(Principio13[[#This Row],[Answer]]="No","Non-Conformity","Not Applicable"))</f>
        <v>Not Applicable</v>
      </c>
      <c r="H46" s="49" t="str">
        <f>IF(Principio13[[#This Row],[Answer]]="No",Answers!I74," ")</f>
        <v xml:space="preserve"> </v>
      </c>
      <c r="I46" s="50" t="str">
        <f>+IF($F46=Answers!$G$3,Answers!$H74,IF($F46=Answers!$G$10,Answers!$H$5,Answers!$H$2))</f>
        <v>Waiting for your answer</v>
      </c>
    </row>
    <row r="47" spans="1:9">
      <c r="A47" s="62"/>
      <c r="B47" s="62"/>
      <c r="C47" s="63"/>
      <c r="D47" s="64"/>
      <c r="E47" s="69"/>
      <c r="F47" s="77">
        <f>+F45</f>
        <v>0</v>
      </c>
      <c r="G47" s="76" t="str">
        <f>IF(Principio13[[#This Row],[Answer]]="Yes","Conformity",IF(Principio13[[#This Row],[Answer]]="No","Non-Conformity","Not Applicable"))</f>
        <v>Not Applicable</v>
      </c>
      <c r="H47" s="49" t="str">
        <f>IF(Principio13[[#This Row],[Answer]]="No",Answers!I75," ")</f>
        <v xml:space="preserve"> </v>
      </c>
      <c r="I47" s="50" t="str">
        <f>+IF($F47=Answers!$G$3,Answers!$H75,IF($F47=Answers!$G$10,Answers!$H$5,Answers!$H$2))</f>
        <v>Waiting for your answer</v>
      </c>
    </row>
    <row r="48" spans="1:9">
      <c r="A48" s="62">
        <f>Answers!C76</f>
        <v>45</v>
      </c>
      <c r="B48" s="80" t="str">
        <f>Answers!D76</f>
        <v>2.4</v>
      </c>
      <c r="C48" s="63" t="str">
        <f>Answers!F76</f>
        <v>Do I pay wages on time?</v>
      </c>
      <c r="D48" s="80" t="str">
        <f>+Answers!E76</f>
        <v>CC</v>
      </c>
      <c r="E48" s="69"/>
      <c r="F48" s="51"/>
      <c r="G48" s="48" t="str">
        <f>IF(Principio13[[#This Row],[Answer]]="Yes","Conformity",IF(Principio13[[#This Row],[Answer]]="No","Non-Conformity","Not Applicable"))</f>
        <v>Not Applicable</v>
      </c>
      <c r="H48" s="49" t="str">
        <f>IF(Principio13[[#This Row],[Answer]]="No",Answers!I76," ")</f>
        <v xml:space="preserve"> </v>
      </c>
      <c r="I48" s="50" t="str">
        <f>+IF($F48=Answers!$G$3,Answers!$H76,IF($F48=Answers!$G$10,Answers!$H$5,Answers!$H$2))</f>
        <v>Waiting for your answer</v>
      </c>
    </row>
    <row r="49" spans="1:9" ht="45">
      <c r="A49" s="62">
        <f>Answers!C77</f>
        <v>46</v>
      </c>
      <c r="B49" s="62" t="str">
        <f>Answers!D77</f>
        <v>2.5</v>
      </c>
      <c r="C49" s="63" t="str">
        <f>Answers!F77</f>
        <v>Are all people working for me trained and supervised to improve their skills, work safely, and comply with the Management Plan?</v>
      </c>
      <c r="D49" s="64" t="str">
        <f>+Answers!E77</f>
        <v>CIC</v>
      </c>
      <c r="E49" s="69"/>
      <c r="F49" s="51"/>
      <c r="G49" s="48" t="str">
        <f>IF(Principio13[[#This Row],[Answer]]="Yes","Conformity",IF(Principio13[[#This Row],[Answer]]="No","Non-Conformity","Not Applicable"))</f>
        <v>Not Applicable</v>
      </c>
      <c r="H49" s="49" t="str">
        <f>IF(Principio13[[#This Row],[Answer]]="No",Answers!I77," ")</f>
        <v xml:space="preserve"> </v>
      </c>
      <c r="I49" s="50" t="str">
        <f>+IF($F49=Answers!$G$3,Answers!$H77,IF($F49=Answers!$G$10,Answers!$H$5,Answers!$H$2))</f>
        <v>Waiting for your answer</v>
      </c>
    </row>
    <row r="50" spans="1:9">
      <c r="A50" s="62">
        <f>Answers!C78</f>
        <v>47</v>
      </c>
      <c r="B50" s="62" t="str">
        <f>Answers!D78</f>
        <v>2.5</v>
      </c>
      <c r="C50" s="63" t="str">
        <f>Answers!F78</f>
        <v>Do I keep records of training provided?</v>
      </c>
      <c r="D50" s="64" t="str">
        <f>+Answers!E78</f>
        <v>CIC</v>
      </c>
      <c r="E50" s="69"/>
      <c r="F50" s="51"/>
      <c r="G50" s="48" t="str">
        <f>IF(Principio13[[#This Row],[Answer]]="Yes","Conformity",IF(Principio13[[#This Row],[Answer]]="No","Non-Conformity","Not Applicable"))</f>
        <v>Not Applicable</v>
      </c>
      <c r="H50" s="49" t="str">
        <f>IF(Principio13[[#This Row],[Answer]]="No",Answers!I78," ")</f>
        <v xml:space="preserve"> </v>
      </c>
      <c r="I50" s="50" t="str">
        <f>+IF($F50=Answers!$G$3,Answers!$H78,IF($F50=Answers!$G$10,Answers!$H$5,Answers!$H$2))</f>
        <v>Waiting for your answer</v>
      </c>
    </row>
    <row r="51" spans="1:9" ht="30">
      <c r="A51" s="62">
        <f>Answers!C79</f>
        <v>48</v>
      </c>
      <c r="B51" s="62" t="str">
        <f>Answers!D79</f>
        <v>2.6</v>
      </c>
      <c r="C51" s="63" t="str">
        <f>Answers!F79</f>
        <v>Do I have a procedure to help me address disputes that may arise with workers?</v>
      </c>
      <c r="D51" s="64" t="str">
        <f>+Answers!E79</f>
        <v>CC</v>
      </c>
      <c r="E51" s="69"/>
      <c r="F51" s="51"/>
      <c r="G51" s="48" t="str">
        <f>IF(Principio13[[#This Row],[Answer]]="Yes","Conformity",IF(Principio13[[#This Row],[Answer]]="No","Non-Conformity","Not Applicable"))</f>
        <v>Not Applicable</v>
      </c>
      <c r="H51" s="49" t="str">
        <f>IF(Principio13[[#This Row],[Answer]]="No",Answers!I79," ")</f>
        <v xml:space="preserve"> </v>
      </c>
      <c r="I51" s="50" t="str">
        <f>+IF($F51=Answers!$G$3,Answers!$H79,IF($F51=Answers!$G$10,Answers!$H$5,Answers!$H$2))</f>
        <v>Waiting for your answer</v>
      </c>
    </row>
    <row r="52" spans="1:9">
      <c r="A52" s="62"/>
      <c r="B52" s="62"/>
      <c r="C52" s="63"/>
      <c r="D52" s="64"/>
      <c r="E52" s="69"/>
      <c r="F52" s="77">
        <f>+F51</f>
        <v>0</v>
      </c>
      <c r="G52" s="76" t="str">
        <f>IF(Principio13[[#This Row],[Answer]]="Yes","Conformity",IF(Principio13[[#This Row],[Answer]]="No","Non-Conformity","Not Applicable"))</f>
        <v>Not Applicable</v>
      </c>
      <c r="H52" s="49" t="str">
        <f>IF(Principio13[[#This Row],[Answer]]="No",Answers!I80," ")</f>
        <v xml:space="preserve"> </v>
      </c>
      <c r="I52" s="50" t="str">
        <f>+IF($F52=Answers!$G$3,Answers!$H80,IF($F52=Answers!$G$10,Answers!$H$5,Answers!$H$2))</f>
        <v>Waiting for your answer</v>
      </c>
    </row>
    <row r="53" spans="1:9" ht="30">
      <c r="A53" s="62">
        <f>Answers!C81</f>
        <v>49</v>
      </c>
      <c r="B53" s="80" t="str">
        <f>Answers!D81</f>
        <v>2.6</v>
      </c>
      <c r="C53" s="63" t="str">
        <f>Answers!F81</f>
        <v>Do I involve workers in a culturally appropriate manner in the development of the procedure?</v>
      </c>
      <c r="D53" s="80" t="str">
        <f>+Answers!E81</f>
        <v>CC</v>
      </c>
      <c r="E53" s="69"/>
      <c r="F53" s="51"/>
      <c r="G53" s="48" t="str">
        <f>IF(Principio13[[#This Row],[Answer]]="Yes","Conformity",IF(Principio13[[#This Row],[Answer]]="No","Non-Conformity","Not Applicable"))</f>
        <v>Not Applicable</v>
      </c>
      <c r="H53" s="49" t="str">
        <f>IF(Principio13[[#This Row],[Answer]]="No",Answers!I81," ")</f>
        <v xml:space="preserve"> </v>
      </c>
      <c r="I53" s="50" t="str">
        <f>+IF($F53=Answers!$G$3,Answers!$H81,IF($F53=Answers!$G$10,Answers!$H$5,Answers!$H$2))</f>
        <v>Waiting for your answer</v>
      </c>
    </row>
    <row r="54" spans="1:9" ht="30">
      <c r="A54" s="62">
        <f>Answers!C82</f>
        <v>50</v>
      </c>
      <c r="B54" s="80" t="str">
        <f>Answers!D82</f>
        <v>2.6</v>
      </c>
      <c r="C54" s="63" t="str">
        <f>Answers!F82</f>
        <v>Have I followed the procedure for addressing disputes if a conflict has arisen?</v>
      </c>
      <c r="D54" s="80" t="str">
        <f>+Answers!E82</f>
        <v>CC</v>
      </c>
      <c r="E54" s="69"/>
      <c r="F54" s="51"/>
      <c r="G54" s="48" t="str">
        <f>IF(Principio13[[#This Row],[Answer]]="Yes","Conformity",IF(Principio13[[#This Row],[Answer]]="No","Non-Conformity","Not Applicable"))</f>
        <v>Not Applicable</v>
      </c>
      <c r="H54" s="49" t="str">
        <f>IF(Principio13[[#This Row],[Answer]]="No",Answers!I82," ")</f>
        <v xml:space="preserve"> </v>
      </c>
      <c r="I54" s="50" t="str">
        <f>+IF($F54=Answers!$G$3,Answers!$H82,IF($F54=Answers!$G$10,Answers!$H$5,Answers!$H$2))</f>
        <v>Waiting for your answer</v>
      </c>
    </row>
    <row r="55" spans="1:9">
      <c r="A55" s="62"/>
      <c r="B55" s="62"/>
      <c r="C55" s="63"/>
      <c r="D55" s="64"/>
      <c r="E55" s="69"/>
      <c r="F55" s="77">
        <f>+F54</f>
        <v>0</v>
      </c>
      <c r="G55" s="76" t="str">
        <f>IF(Principio13[[#This Row],[Answer]]="Yes","Conformity",IF(Principio13[[#This Row],[Answer]]="No","Non-Conformity","Not Applicable"))</f>
        <v>Not Applicable</v>
      </c>
      <c r="H55" s="49" t="str">
        <f>IF(Principio13[[#This Row],[Answer]]="No",Answers!I83," ")</f>
        <v xml:space="preserve"> </v>
      </c>
      <c r="I55" s="50" t="str">
        <f>+IF($F55=Answers!$G$3,Answers!$H83,IF($F55=Answers!$G$10,Answers!$H$5,Answers!$H$2))</f>
        <v>Waiting for your answer</v>
      </c>
    </row>
    <row r="56" spans="1:9">
      <c r="A56" s="62">
        <f>Answers!C84</f>
        <v>51</v>
      </c>
      <c r="B56" s="62" t="str">
        <f>Answers!D84</f>
        <v>2.6</v>
      </c>
      <c r="C56" s="63" t="str">
        <f>Answers!F84</f>
        <v>Have I kept a record of disputes with my workers?</v>
      </c>
      <c r="D56" s="64" t="str">
        <f>+Answers!E84</f>
        <v>CC</v>
      </c>
      <c r="E56" s="69"/>
      <c r="F56" s="51"/>
      <c r="G56" s="48" t="str">
        <f>IF(Principio13[[#This Row],[Answer]]="Yes","Conformity",IF(Principio13[[#This Row],[Answer]]="No","Non-Conformity","Not Applicable"))</f>
        <v>Not Applicable</v>
      </c>
      <c r="H56" s="49" t="str">
        <f>IF(Principio13[[#This Row],[Answer]]="No",Answers!I84," ")</f>
        <v xml:space="preserve"> </v>
      </c>
      <c r="I56" s="50" t="str">
        <f>+IF($F56=Answers!$G$3,Answers!$H84,IF($F56=Answers!$G$10,Answers!$H$5,Answers!$H$2))</f>
        <v>Waiting for your answer</v>
      </c>
    </row>
    <row r="57" spans="1:9" ht="45">
      <c r="A57" s="62">
        <f>Answers!C85</f>
        <v>52</v>
      </c>
      <c r="B57" s="62" t="str">
        <f>Answers!D85</f>
        <v>2.6</v>
      </c>
      <c r="C57" s="63" t="str">
        <f>Answers!F85</f>
        <v xml:space="preserve">Have I given fair compensation to workers for loss or damage to their property in connection with the work they perform for me? </v>
      </c>
      <c r="D57" s="64" t="str">
        <f>+Answers!E85</f>
        <v>CC</v>
      </c>
      <c r="E57" s="69"/>
      <c r="F57" s="51"/>
      <c r="G57" s="48" t="str">
        <f>IF(Principio13[[#This Row],[Answer]]="Yes","Conformity",IF(Principio13[[#This Row],[Answer]]="No","Non-Conformity","Not Applicable"))</f>
        <v>Not Applicable</v>
      </c>
      <c r="H57" s="49" t="str">
        <f>IF(Principio13[[#This Row],[Answer]]="No",Answers!I85," ")</f>
        <v xml:space="preserve"> </v>
      </c>
      <c r="I57" s="50" t="str">
        <f>+IF($F57=Answers!$G$3,Answers!$H85,IF($F57=Answers!$G$10,Answers!$H$5,Answers!$H$2))</f>
        <v>Waiting for your answer</v>
      </c>
    </row>
    <row r="58" spans="1:9">
      <c r="A58" s="62"/>
      <c r="B58" s="62"/>
      <c r="C58" s="63"/>
      <c r="D58" s="64"/>
      <c r="E58" s="69"/>
      <c r="F58" s="77">
        <f>+F57</f>
        <v>0</v>
      </c>
      <c r="G58" s="76" t="str">
        <f>IF(Principio13[[#This Row],[Answer]]="Yes","Conformity",IF(Principio13[[#This Row],[Answer]]="No","Non-Conformity","Not Applicable"))</f>
        <v>Not Applicable</v>
      </c>
      <c r="H58" s="49" t="str">
        <f>IF(Principio13[[#This Row],[Answer]]="No",Answers!I86," ")</f>
        <v xml:space="preserve"> </v>
      </c>
      <c r="I58" s="50" t="str">
        <f>+IF($F58=Answers!$G$3,Answers!$H86,IF($F58=Answers!$G$10,Answers!$H$5,Answers!$H$2))</f>
        <v>Waiting for your answer</v>
      </c>
    </row>
    <row r="59" spans="1:9" ht="45">
      <c r="A59" s="62">
        <f>Answers!C87</f>
        <v>53</v>
      </c>
      <c r="B59" s="62" t="str">
        <f>Answers!D87</f>
        <v>2.6</v>
      </c>
      <c r="C59" s="63" t="str">
        <f>Answers!F87</f>
        <v>In the event of an accident or occupational illness, have I provided monetary and health care to the affected workers as required by law?</v>
      </c>
      <c r="D59" s="64" t="str">
        <f>+Answers!E87</f>
        <v>CC</v>
      </c>
      <c r="E59" s="69"/>
      <c r="F59" s="51"/>
      <c r="G59" s="48" t="str">
        <f>IF(Principio13[[#This Row],[Answer]]="Yes","Conformity",IF(Principio13[[#This Row],[Answer]]="No","Non-Conformity","Not Applicable"))</f>
        <v>Not Applicable</v>
      </c>
      <c r="H59" s="49" t="str">
        <f>IF(Principio13[[#This Row],[Answer]]="No",Answers!I87," ")</f>
        <v xml:space="preserve"> </v>
      </c>
      <c r="I59" s="50" t="str">
        <f>+IF($F59=Answers!$G$3,Answers!$H87,IF($F59=Answers!$G$10,Answers!$H$5,Answers!$H$2))</f>
        <v>Waiting for your answer</v>
      </c>
    </row>
  </sheetData>
  <sheetProtection algorithmName="SHA-512" hashValue="9cjpO85lZ3HyxbP8g/W6wyJBr7QotCxLQ+O88Ml853ZAl2tkyjgYmTUC5n74VAQoVcOnEqYbaqm91PUbuGc/mA==" saltValue="hahjJvW186K08oAcQqcqHw==" spinCount="100000" sheet="1" formatCells="0" formatRows="0" autoFilter="0" pivotTables="0"/>
  <mergeCells count="4">
    <mergeCell ref="A1:I1"/>
    <mergeCell ref="A2:I2"/>
    <mergeCell ref="A3:I3"/>
    <mergeCell ref="A5:I10"/>
  </mergeCells>
  <conditionalFormatting sqref="A13:C13 A14:A59 C14:C59 B32:C32 B36:C36">
    <cfRule type="expression" dxfId="228" priority="14">
      <formula>$D13="CIC"</formula>
    </cfRule>
  </conditionalFormatting>
  <conditionalFormatting sqref="A13:D13 A14:A59 C14:D59 B36:D36">
    <cfRule type="expression" dxfId="227" priority="13">
      <formula>$D13="CC"</formula>
    </cfRule>
  </conditionalFormatting>
  <conditionalFormatting sqref="B14:B31 B33:B35 B37:B59">
    <cfRule type="expression" dxfId="226" priority="12">
      <formula>$D14="CIC"</formula>
    </cfRule>
  </conditionalFormatting>
  <conditionalFormatting sqref="B14:B35 B37:B59">
    <cfRule type="expression" dxfId="225" priority="11">
      <formula>$D14="CC"</formula>
    </cfRule>
  </conditionalFormatting>
  <conditionalFormatting sqref="D13:D59">
    <cfRule type="containsText" dxfId="224" priority="15" operator="containsText" text="CIC">
      <formula>NOT(ISERROR(SEARCH("CIC",D13)))</formula>
    </cfRule>
    <cfRule type="containsText" dxfId="223" priority="16" operator="containsText" text="CC">
      <formula>NOT(ISERROR(SEARCH("CC",D13)))</formula>
    </cfRule>
  </conditionalFormatting>
  <conditionalFormatting sqref="G13:G59">
    <cfRule type="beginsWith" dxfId="222" priority="1" operator="beginsWith" text="Conformity">
      <formula>LEFT(G13,LEN("Conformity"))="Conformity"</formula>
    </cfRule>
    <cfRule type="containsText" dxfId="221" priority="2" operator="containsText" text="Non-Conformity">
      <formula>NOT(ISERROR(SEARCH("Non-Conformity",G13)))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D9A4404-BC35-4795-BE5D-05ACA061DDEF}">
          <x14:formula1>
            <xm:f>Answers!$A$1:$A$4</xm:f>
          </x14:formula1>
          <xm:sqref>F13:F59</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1A5CF-9FE9-48A4-AABE-ED150CEAC8FA}">
  <sheetPr>
    <tabColor rgb="FF78BE20"/>
  </sheetPr>
  <dimension ref="A1:I33"/>
  <sheetViews>
    <sheetView showZeros="0" zoomScale="70" zoomScaleNormal="70" workbookViewId="0">
      <pane xSplit="9" ySplit="12" topLeftCell="J3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6.85546875" style="68" bestFit="1" customWidth="1"/>
    <col min="2" max="2" width="8.140625" style="68" bestFit="1" customWidth="1"/>
    <col min="3" max="3" width="60.85546875" style="68" customWidth="1"/>
    <col min="4" max="4" width="5.5703125" style="68" bestFit="1" customWidth="1"/>
    <col min="5" max="5" width="9.42578125" style="68" hidden="1" customWidth="1"/>
    <col min="6" max="6" width="10.5703125" style="68" bestFit="1" customWidth="1"/>
    <col min="7" max="7" width="20.85546875" style="68" bestFit="1" customWidth="1"/>
    <col min="8" max="8" width="15.5703125" style="68" customWidth="1"/>
    <col min="9" max="9" width="69.42578125" style="68" customWidth="1"/>
    <col min="10" max="16384" width="11.5703125" style="68"/>
  </cols>
  <sheetData>
    <row r="1" spans="1:9" ht="24.6">
      <c r="A1" s="179" t="s">
        <v>579</v>
      </c>
      <c r="B1" s="180"/>
      <c r="C1" s="180"/>
      <c r="D1" s="180"/>
      <c r="E1" s="180"/>
      <c r="F1" s="180"/>
      <c r="G1" s="180"/>
      <c r="H1" s="180"/>
      <c r="I1" s="181"/>
    </row>
    <row r="2" spans="1:9" ht="54.95" customHeight="1">
      <c r="A2" s="177" t="s">
        <v>589</v>
      </c>
      <c r="B2" s="178"/>
      <c r="C2" s="178"/>
      <c r="D2" s="178"/>
      <c r="E2" s="178"/>
      <c r="F2" s="178"/>
      <c r="G2" s="178"/>
      <c r="H2" s="178"/>
      <c r="I2" s="178"/>
    </row>
    <row r="3" spans="1:9">
      <c r="A3" s="175" t="s">
        <v>588</v>
      </c>
      <c r="B3" s="175"/>
      <c r="C3" s="175"/>
      <c r="D3" s="175"/>
      <c r="E3" s="175"/>
      <c r="F3" s="175"/>
      <c r="G3" s="175"/>
      <c r="H3" s="175"/>
      <c r="I3" s="175"/>
    </row>
    <row r="4" spans="1:9" ht="5.0999999999999996" customHeight="1">
      <c r="A4" s="1"/>
      <c r="B4" s="1"/>
      <c r="C4" s="1"/>
      <c r="D4" s="1"/>
      <c r="E4" s="1"/>
      <c r="F4" s="1"/>
      <c r="G4" s="1"/>
      <c r="H4" s="1"/>
      <c r="I4" s="1"/>
    </row>
    <row r="5" spans="1:9">
      <c r="A5" s="182"/>
      <c r="B5" s="182"/>
      <c r="C5" s="182"/>
      <c r="D5" s="182"/>
      <c r="E5" s="182"/>
      <c r="F5" s="182"/>
      <c r="G5" s="182"/>
      <c r="H5" s="182"/>
      <c r="I5" s="182"/>
    </row>
    <row r="6" spans="1:9">
      <c r="A6" s="182"/>
      <c r="B6" s="182"/>
      <c r="C6" s="182"/>
      <c r="D6" s="182"/>
      <c r="E6" s="182"/>
      <c r="F6" s="182"/>
      <c r="G6" s="182"/>
      <c r="H6" s="182"/>
      <c r="I6" s="182"/>
    </row>
    <row r="7" spans="1:9">
      <c r="A7" s="182"/>
      <c r="B7" s="182"/>
      <c r="C7" s="182"/>
      <c r="D7" s="182"/>
      <c r="E7" s="182"/>
      <c r="F7" s="182"/>
      <c r="G7" s="182"/>
      <c r="H7" s="182"/>
      <c r="I7" s="182"/>
    </row>
    <row r="8" spans="1:9">
      <c r="A8" s="182"/>
      <c r="B8" s="182"/>
      <c r="C8" s="182"/>
      <c r="D8" s="182"/>
      <c r="E8" s="182"/>
      <c r="F8" s="182"/>
      <c r="G8" s="182"/>
      <c r="H8" s="182"/>
      <c r="I8" s="182"/>
    </row>
    <row r="9" spans="1:9">
      <c r="A9" s="182"/>
      <c r="B9" s="182"/>
      <c r="C9" s="182"/>
      <c r="D9" s="182"/>
      <c r="E9" s="182"/>
      <c r="F9" s="182"/>
      <c r="G9" s="182"/>
      <c r="H9" s="182"/>
      <c r="I9" s="182"/>
    </row>
    <row r="10" spans="1:9">
      <c r="A10" s="182"/>
      <c r="B10" s="182"/>
      <c r="C10" s="182"/>
      <c r="D10" s="182"/>
      <c r="E10" s="182"/>
      <c r="F10" s="182"/>
      <c r="G10" s="182"/>
      <c r="H10" s="182"/>
      <c r="I10" s="182"/>
    </row>
    <row r="11" spans="1:9" ht="5.0999999999999996" customHeight="1">
      <c r="A11" s="35"/>
      <c r="B11" s="35"/>
      <c r="C11" s="35"/>
      <c r="D11" s="35"/>
      <c r="E11" s="35"/>
      <c r="F11" s="35"/>
      <c r="G11" s="35"/>
      <c r="H11" s="35"/>
      <c r="I11" s="35"/>
    </row>
    <row r="12" spans="1:9" ht="15.6" thickBot="1">
      <c r="A12" s="36" t="s">
        <v>582</v>
      </c>
      <c r="B12" s="37" t="s">
        <v>15</v>
      </c>
      <c r="C12" s="60" t="s">
        <v>583</v>
      </c>
      <c r="D12" s="38" t="s">
        <v>16</v>
      </c>
      <c r="E12" s="38" t="s">
        <v>584</v>
      </c>
      <c r="F12" s="39" t="s">
        <v>18</v>
      </c>
      <c r="G12" s="38" t="s">
        <v>585</v>
      </c>
      <c r="H12" s="38" t="s">
        <v>20</v>
      </c>
      <c r="I12" s="40" t="s">
        <v>586</v>
      </c>
    </row>
    <row r="13" spans="1:9" ht="30.6" thickTop="1">
      <c r="A13" s="62">
        <f>Answers!C88</f>
        <v>54</v>
      </c>
      <c r="B13" s="62" t="str">
        <f>Answers!D88</f>
        <v>3.1</v>
      </c>
      <c r="C13" s="63" t="str">
        <f>Answers!F88</f>
        <v>Do I have an identification of Indigenous Peoples in or around my Management Unit who may be affected by my activities?</v>
      </c>
      <c r="D13" s="64" t="str">
        <f>+Answers!E88</f>
        <v>CC</v>
      </c>
      <c r="E13" s="41"/>
      <c r="F13" s="42"/>
      <c r="G13" s="43" t="str">
        <f>IF(Principio134[[#This Row],[Answer]]="Yes","Conformity",IF(Principio134[[#This Row],[Answer]]="No","Non-Conformity","Not Applicable"))</f>
        <v>Not Applicable</v>
      </c>
      <c r="H13" s="44" t="str">
        <f>IF(Principio134[[#This Row],[Answer]]="No",Answers!I88," ")</f>
        <v xml:space="preserve"> </v>
      </c>
      <c r="I13" s="45" t="str">
        <f>+IF($F13=Answers!$G$3,Answers!$H88,IF($F13=Answers!$G$5,Answers!$H$5,Answers!$H$2))</f>
        <v>Waiting for your answer</v>
      </c>
    </row>
    <row r="14" spans="1:9" ht="30">
      <c r="A14" s="62">
        <f>Answers!C89</f>
        <v>55</v>
      </c>
      <c r="B14" s="62" t="str">
        <f>Answers!D89</f>
        <v>3.1</v>
      </c>
      <c r="C14" s="63" t="str">
        <f>Answers!F89</f>
        <v>Does the assessment identify any Indigenous Peoples potentially affected by my activities?</v>
      </c>
      <c r="D14" s="64" t="str">
        <f>+Answers!E89</f>
        <v>CC</v>
      </c>
      <c r="E14" s="46"/>
      <c r="F14" s="47"/>
      <c r="G14" s="19" t="str">
        <f>IF(Principio134[[#This Row],[Answer]]="Yes","Conformity",IF(Principio134[[#This Row],[Answer]]="No","Non-Conformity","Not Applicable"))</f>
        <v>Not Applicable</v>
      </c>
      <c r="H14" s="49" t="str">
        <f>IF(Principio134[[#This Row],[Answer]]="No",Answers!I89," ")</f>
        <v xml:space="preserve"> </v>
      </c>
      <c r="I14" s="50" t="str">
        <f>+IF($F14=Answers!$G$3,Answers!$H89,IF($F14=Answers!$G$5,Answers!$H$5,Answers!$H$2))</f>
        <v>Waiting for your answer</v>
      </c>
    </row>
    <row r="15" spans="1:9" ht="30">
      <c r="A15" s="62">
        <f>Answers!C90</f>
        <v>56</v>
      </c>
      <c r="B15" s="62" t="str">
        <f>Answers!D90</f>
        <v>3.1</v>
      </c>
      <c r="C15" s="63" t="str">
        <f>Answers!F90</f>
        <v>Have I documented and mapped applicable rights (customary and otherwise) and obligations of Indigenous Peoples?</v>
      </c>
      <c r="D15" s="64" t="str">
        <f>+Answers!E90</f>
        <v>CC</v>
      </c>
      <c r="E15" s="46"/>
      <c r="F15" s="51"/>
      <c r="G15" s="150" t="str">
        <f>IF(Principio134[[#This Row],[Answer]]="Yes","Conformity",IF(Principio134[[#This Row],[Answer]]="No","Non-Conformity","Not Applicable"))</f>
        <v>Not Applicable</v>
      </c>
      <c r="H15" s="19" t="str">
        <f>IF(Principio134[[#This Row],[Answer]]="No",Answers!I90," ")</f>
        <v xml:space="preserve"> </v>
      </c>
      <c r="I15" s="50" t="str">
        <f>+IF($F15=Answers!$G$3,Answers!$H90,IF($F15=Answers!$G$5,Answers!$H$5,Answers!$H$2))</f>
        <v>Waiting for your answer</v>
      </c>
    </row>
    <row r="16" spans="1:9" ht="45">
      <c r="A16" s="62">
        <f>Answers!C91</f>
        <v>57</v>
      </c>
      <c r="B16" s="62" t="str">
        <f>Answers!D91</f>
        <v>3.1</v>
      </c>
      <c r="C16" s="63" t="str">
        <f>Answers!F91</f>
        <v>Do I involve Indigenous Peoples in a culturally appropriate manner to document and map their applicable rights and obligations?</v>
      </c>
      <c r="D16" s="64" t="str">
        <f>+Answers!E91</f>
        <v>CC</v>
      </c>
      <c r="E16" s="69"/>
      <c r="F16" s="51"/>
      <c r="G16" s="150" t="str">
        <f>IF(Principio134[[#This Row],[Answer]]="Yes","Conformity",IF(Principio134[[#This Row],[Answer]]="No","Non-Conformity","Not Applicable"))</f>
        <v>Not Applicable</v>
      </c>
      <c r="H16" s="49" t="str">
        <f>IF(Principio134[[#This Row],[Answer]]="No",Answers!I91," ")</f>
        <v xml:space="preserve"> </v>
      </c>
      <c r="I16" s="50" t="str">
        <f>+IF($F16=Answers!$G$3,Answers!$H91,IF($F16=Answers!$G$5,Answers!$H$5,Answers!$H$2))</f>
        <v>Waiting for your answer</v>
      </c>
    </row>
    <row r="17" spans="1:9" ht="60">
      <c r="A17" s="62">
        <f>Answers!C92</f>
        <v>58</v>
      </c>
      <c r="B17" s="62" t="str">
        <f>Answers!D92</f>
        <v>3.2</v>
      </c>
      <c r="C17" s="63" t="str">
        <f>Answers!F92</f>
        <v>Have I informed Indigenous Peoples when, where and how they can comment and request modification of management activities to the extent necessary to protect their rights, resources, lands and territories?</v>
      </c>
      <c r="D17" s="64" t="str">
        <f>+Answers!E92</f>
        <v>CC</v>
      </c>
      <c r="E17" s="46"/>
      <c r="F17" s="47"/>
      <c r="G17" s="56" t="str">
        <f>IF(Principio134[[#This Row],[Answer]]="Yes","Conformity",IF(Principio134[[#This Row],[Answer]]="No","Non-Conformity","Not Applicable"))</f>
        <v>Not Applicable</v>
      </c>
      <c r="H17" s="49" t="str">
        <f>IF(Principio134[[#This Row],[Answer]]="No",Answers!I92," ")</f>
        <v xml:space="preserve"> </v>
      </c>
      <c r="I17" s="50" t="str">
        <f>+IF($F17=Answers!$G$3,Answers!$H92,IF($F17=Answers!$G$5,Answers!$H$5,Answers!$H$2))</f>
        <v>Waiting for your answer</v>
      </c>
    </row>
    <row r="18" spans="1:9" ht="30">
      <c r="A18" s="62">
        <f>Answers!C93</f>
        <v>59</v>
      </c>
      <c r="B18" s="62" t="str">
        <f>Answers!D93</f>
        <v>3.2</v>
      </c>
      <c r="C18" s="63" t="str">
        <f>Answers!F93</f>
        <v>Do I have mechanisms in place to ensure that I do not violate the rights of Indigenous Peoples?</v>
      </c>
      <c r="D18" s="64" t="str">
        <f>+Answers!E93</f>
        <v>CC</v>
      </c>
      <c r="E18" s="46"/>
      <c r="F18" s="47"/>
      <c r="G18" s="19" t="str">
        <f>IF(Principio134[[#This Row],[Answer]]="No","Conformity",IF(Principio134[[#This Row],[Answer]]="Yes","Non-Conformity","Not Applicable"))</f>
        <v>Not Applicable</v>
      </c>
      <c r="H18" s="49" t="str">
        <f>IF(Principio134[[#This Row],[Answer]]="Yes",Answers!I93," ")</f>
        <v xml:space="preserve"> </v>
      </c>
      <c r="I18" s="50" t="str">
        <f>+IF($F18=Answers!$G$2,Answers!$H93,IF($F18=Answers!$G$5,Answers!$H$5,Answers!$H$2))</f>
        <v>Waiting for your answer</v>
      </c>
    </row>
    <row r="19" spans="1:9" ht="30">
      <c r="A19" s="62">
        <f>Answers!C94</f>
        <v>60</v>
      </c>
      <c r="B19" s="62" t="str">
        <f>Answers!D94</f>
        <v>3.2</v>
      </c>
      <c r="C19" s="63" t="str">
        <f>Answers!F94</f>
        <v>If I have violated the rights of Indigenous Peoples, have I corrected the situation?</v>
      </c>
      <c r="D19" s="64" t="str">
        <f>+Answers!E94</f>
        <v>CC</v>
      </c>
      <c r="E19" s="46"/>
      <c r="F19" s="47"/>
      <c r="G19" s="19" t="str">
        <f>IF(Principio134[[#This Row],[Answer]]="Yes","Conformity",IF(Principio134[[#This Row],[Answer]]="No","Non-Conformity","Not Applicable"))</f>
        <v>Not Applicable</v>
      </c>
      <c r="H19" s="49" t="str">
        <f>IF(Principio134[[#This Row],[Answer]]="No",Answers!I94," ")</f>
        <v xml:space="preserve"> </v>
      </c>
      <c r="I19" s="50" t="str">
        <f>+IF($F19=Answers!$G$3,Answers!$H94,IF($F19=Answers!$G$5,Answers!$H$5,Answers!$H$2))</f>
        <v>Waiting for your answer</v>
      </c>
    </row>
    <row r="20" spans="1:9">
      <c r="A20" s="62"/>
      <c r="B20" s="62"/>
      <c r="C20" s="63"/>
      <c r="D20" s="64"/>
      <c r="E20" s="54"/>
      <c r="F20" s="77">
        <f>+F19</f>
        <v>0</v>
      </c>
      <c r="G20" s="77" t="str">
        <f>IF(Principio134[[#This Row],[Answer]]="Yes","Conformity",IF(Principio134[[#This Row],[Answer]]="No","Non-Conformity","Not Applicable"))</f>
        <v>Not Applicable</v>
      </c>
      <c r="H20" s="49" t="str">
        <f>IF(Principio134[[#This Row],[Answer]]="No",Answers!I95," ")</f>
        <v xml:space="preserve"> </v>
      </c>
      <c r="I20" s="50" t="str">
        <f>+IF($F20=Answers!$G$3,Answers!$H95,IF($F20=Answers!$G$5,Answers!$H$5,Answers!$H$2))</f>
        <v>Waiting for your answer</v>
      </c>
    </row>
    <row r="21" spans="1:9" ht="45">
      <c r="A21" s="62">
        <f>Answers!C96</f>
        <v>61</v>
      </c>
      <c r="B21" s="62" t="str">
        <f>Answers!D96</f>
        <v>3.2</v>
      </c>
      <c r="C21" s="63" t="str">
        <f>Answers!F96</f>
        <v>Have I obtained free, prior and informed consent, or am I currently seeking such consent from the Indigenous Peoples potentially affected by my activities?</v>
      </c>
      <c r="D21" s="64" t="str">
        <f>+Answers!E96</f>
        <v>CC</v>
      </c>
      <c r="E21" s="46"/>
      <c r="F21" s="51"/>
      <c r="G21" s="19" t="str">
        <f>IF(Principio134[[#This Row],[Answer]]="Yes","Conformity",IF(Principio134[[#This Row],[Answer]]="No","Non-Conformity","Not Applicable"))</f>
        <v>Not Applicable</v>
      </c>
      <c r="H21" s="49" t="str">
        <f>IF(Principio134[[#This Row],[Answer]]="No",Answers!I96," ")</f>
        <v xml:space="preserve"> </v>
      </c>
      <c r="I21" s="50" t="str">
        <f>+IF($F21=Answers!$G$3,Answers!$H96,IF($F21=Answers!$G$5,Answers!$H$5,Answers!$H$2))</f>
        <v>Waiting for your answer</v>
      </c>
    </row>
    <row r="22" spans="1:9" ht="45">
      <c r="A22" s="62">
        <f>Answers!C97</f>
        <v>62</v>
      </c>
      <c r="B22" s="62" t="str">
        <f>Answers!D97</f>
        <v>3.2</v>
      </c>
      <c r="C22" s="63" t="str">
        <f>Answers!F97</f>
        <v xml:space="preserve">If there is still no agreement, is there a free, prior and informed consent process with which the Indigenous Peoples are satisfied? </v>
      </c>
      <c r="D22" s="64" t="str">
        <f>+Answers!E97</f>
        <v>CC</v>
      </c>
      <c r="E22" s="46"/>
      <c r="F22" s="51"/>
      <c r="G22" s="19" t="str">
        <f>IF(Principio134[[#This Row],[Answer]]="Yes","Conformity",IF(Principio134[[#This Row],[Answer]]="No","Non-Conformity","Not Applicable"))</f>
        <v>Not Applicable</v>
      </c>
      <c r="H22" s="49" t="str">
        <f>IF(Principio134[[#This Row],[Answer]]="No",Answers!I97," ")</f>
        <v xml:space="preserve"> </v>
      </c>
      <c r="I22" s="50" t="str">
        <f>+IF($F22=Answers!$G$3,Answers!$H97,IF($F22=Answers!$G$5,Answers!$H$5,Answers!$H$2))</f>
        <v>Waiting for your answer</v>
      </c>
    </row>
    <row r="23" spans="1:9" ht="30">
      <c r="A23" s="62">
        <f>Answers!C98</f>
        <v>63</v>
      </c>
      <c r="B23" s="62" t="str">
        <f>Answers!D98</f>
        <v>3.3</v>
      </c>
      <c r="C23" s="63" t="str">
        <f>Answers!F98</f>
        <v>Do I manage a forest for which I have received delegated control from an Indigenous People?</v>
      </c>
      <c r="D23" s="64" t="str">
        <f>+Answers!E98</f>
        <v>CC</v>
      </c>
      <c r="E23" s="54"/>
      <c r="F23" s="47"/>
      <c r="G23" s="19" t="str">
        <f>IF(Principio134[[#This Row],[Answer]]="No","Conformity",IF(Principio134[[#This Row],[Answer]]="Yes","Non-Conformity","Not Applicable"))</f>
        <v>Not Applicable</v>
      </c>
      <c r="H23" s="49" t="str">
        <f>IF(Principio134[[#This Row],[Answer]]="Yes",Answers!I98," ")</f>
        <v xml:space="preserve"> </v>
      </c>
      <c r="I23" s="50" t="str">
        <f>+IF($F23=Answers!$G$2,Answers!$H98,IF($F23=Answers!$G$5,Answers!$H$5,Answers!$H$2))</f>
        <v>Waiting for your answer</v>
      </c>
    </row>
    <row r="24" spans="1:9" ht="75">
      <c r="A24" s="62">
        <f>Answers!C99</f>
        <v>64</v>
      </c>
      <c r="B24" s="62" t="str">
        <f>Answers!D99</f>
        <v>3.4</v>
      </c>
      <c r="C24" s="63" t="str">
        <f>Answers!F99</f>
        <v>Do I understand and respect the United Nations Declaration on the Rights of Indigenous Peoples (UNDRIP) and the International Labour Organization (ILO) Convention 169 in relation to the rights, customs and culture of Indigenous Peoples?</v>
      </c>
      <c r="D24" s="64" t="str">
        <f>+Answers!E99</f>
        <v>CC</v>
      </c>
      <c r="E24" s="41"/>
      <c r="F24" s="55"/>
      <c r="G24" s="19" t="str">
        <f>IF(Principio134[[#This Row],[Answer]]="Yes","Conformity",IF(Principio134[[#This Row],[Answer]]="No","Non-Conformity","Not Applicable"))</f>
        <v>Not Applicable</v>
      </c>
      <c r="H24" s="49" t="str">
        <f>IF(Principio134[[#This Row],[Answer]]="No",Answers!I99," ")</f>
        <v xml:space="preserve"> </v>
      </c>
      <c r="I24" s="50" t="str">
        <f>+IF($F24=Answers!$G$3,Answers!$H99,IF($F24=Answers!$G$5,Answers!$H$5,Answers!$H$2))</f>
        <v>Waiting for your answer</v>
      </c>
    </row>
    <row r="25" spans="1:9">
      <c r="A25" s="62"/>
      <c r="B25" s="62"/>
      <c r="C25" s="63"/>
      <c r="D25" s="64"/>
      <c r="E25" s="54"/>
      <c r="F25" s="77">
        <f>+F24</f>
        <v>0</v>
      </c>
      <c r="G25" s="77" t="str">
        <f>IF(Principio134[[#This Row],[Answer]]="Yes","Conformity",IF(Principio134[[#This Row],[Answer]]="No","Non-Conformity","Not Applicable"))</f>
        <v>Not Applicable</v>
      </c>
      <c r="H25" s="49" t="str">
        <f>IF(Principio134[[#This Row],[Answer]]="No",Answers!I100," ")</f>
        <v xml:space="preserve"> </v>
      </c>
      <c r="I25" s="50" t="str">
        <f>+IF($F25=Answers!$G$3,Answers!$H100,IF($F25=Answers!$G$5,Answers!$H$5,Answers!$H$2))</f>
        <v>Waiting for your answer</v>
      </c>
    </row>
    <row r="26" spans="1:9" ht="45">
      <c r="A26" s="62">
        <f>Answers!C101</f>
        <v>65</v>
      </c>
      <c r="B26" s="62" t="str">
        <f>Answers!D101</f>
        <v>3.5</v>
      </c>
      <c r="C26" s="63" t="str">
        <f>Answers!F101</f>
        <v>With culturally appropriate involvement of Indigenous Peoples, have I identified sites of special importance to them over which they have rights?</v>
      </c>
      <c r="D26" s="64" t="str">
        <f>+Answers!E101</f>
        <v>CIC</v>
      </c>
      <c r="E26" s="46"/>
      <c r="F26" s="47"/>
      <c r="G26" s="19" t="str">
        <f>IF(Principio134[[#This Row],[Answer]]="Yes","Conformity",IF(Principio134[[#This Row],[Answer]]="No","Non-Conformity","Not Applicable"))</f>
        <v>Not Applicable</v>
      </c>
      <c r="H26" s="49" t="str">
        <f>IF(Principio134[[#This Row],[Answer]]="No",Answers!I101," ")</f>
        <v xml:space="preserve"> </v>
      </c>
      <c r="I26" s="50" t="str">
        <f>+IF($F26=Answers!$G$3,Answers!$H101,IF($F26=Answers!$G$5,Answers!$H$5,Answers!$H$2))</f>
        <v>Waiting for your answer</v>
      </c>
    </row>
    <row r="27" spans="1:9">
      <c r="A27" s="62"/>
      <c r="B27" s="62"/>
      <c r="C27" s="63"/>
      <c r="D27" s="64"/>
      <c r="E27" s="71"/>
      <c r="F27" s="77">
        <f>+F26</f>
        <v>0</v>
      </c>
      <c r="G27" s="77" t="str">
        <f>IF(Principio134[[#This Row],[Answer]]="Yes","Conformity",IF(Principio134[[#This Row],[Answer]]="No","Non-Conformity","Not Applicable"))</f>
        <v>Not Applicable</v>
      </c>
      <c r="H27" s="49" t="str">
        <f>IF(Principio134[[#This Row],[Answer]]="No",Answers!I101," ")</f>
        <v xml:space="preserve"> </v>
      </c>
      <c r="I27" s="50" t="str">
        <f>+IF($F27=Answers!$G$3,Answers!$H102,IF($F27=Answers!$G$5,Answers!$H$5,Answers!$H$2))</f>
        <v>Waiting for your answer</v>
      </c>
    </row>
    <row r="28" spans="1:9" ht="45">
      <c r="A28" s="62">
        <f>Answers!C103</f>
        <v>66</v>
      </c>
      <c r="B28" s="62" t="str">
        <f>Answers!D103</f>
        <v>3.5</v>
      </c>
      <c r="C28" s="63" t="str">
        <f>Answers!F103</f>
        <v>With culturally appropriate involvement of Indigenous Peoples, have I designed and implemented protection measures for the sites previously identified?</v>
      </c>
      <c r="D28" s="64" t="str">
        <f>+Answers!E103</f>
        <v>CIC</v>
      </c>
      <c r="E28" s="71"/>
      <c r="F28" s="47"/>
      <c r="G28" s="19" t="str">
        <f>IF(Principio134[[#This Row],[Answer]]="Yes","Conformity",IF(Principio134[[#This Row],[Answer]]="No","Non-Conformity","Not Applicable"))</f>
        <v>Not Applicable</v>
      </c>
      <c r="H28" s="49" t="str">
        <f>IF(Principio134[[#This Row],[Answer]]="No",Answers!I103," ")</f>
        <v xml:space="preserve"> </v>
      </c>
      <c r="I28" s="50" t="str">
        <f>+IF($F28=Answers!$G$3,Answers!$H103,IF($F28=Answers!$G$5,Answers!$H$5,Answers!$H$2))</f>
        <v>Waiting for your answer</v>
      </c>
    </row>
    <row r="29" spans="1:9">
      <c r="A29" s="62"/>
      <c r="B29" s="62"/>
      <c r="C29" s="63"/>
      <c r="D29" s="64"/>
      <c r="E29" s="71"/>
      <c r="F29" s="77">
        <f>+F28</f>
        <v>0</v>
      </c>
      <c r="G29" s="77" t="str">
        <f>IF(Principio134[[#This Row],[Answer]]="Yes","Conformity",IF(Principio134[[#This Row],[Answer]]="No","Non-Conformity","Not Applicable"))</f>
        <v>Not Applicable</v>
      </c>
      <c r="H29" s="49" t="str">
        <f>IF(Principio134[[#This Row],[Answer]]="No",Answers!I104," ")</f>
        <v xml:space="preserve"> </v>
      </c>
      <c r="I29" s="50" t="str">
        <f>+IF($F29=Answers!$G$3,Answers!$H104,IF($F29=Answers!$G$5,Answers!$H$5,Answers!$H$2))</f>
        <v>Waiting for your answer</v>
      </c>
    </row>
    <row r="30" spans="1:9" ht="45">
      <c r="A30" s="62">
        <f>Answers!C105</f>
        <v>67</v>
      </c>
      <c r="B30" s="62" t="str">
        <f>Answers!D105</f>
        <v>3.5</v>
      </c>
      <c r="C30" s="63" t="str">
        <f>Answers!F105</f>
        <v>Do I withhold forest management activities, in case new sites of importance to Indigenous Peoples are discovered, until protection measures are agreed upon?</v>
      </c>
      <c r="D30" s="64" t="str">
        <f>+Answers!E105</f>
        <v>CIC</v>
      </c>
      <c r="E30" s="72"/>
      <c r="F30" s="47"/>
      <c r="G30" s="19" t="str">
        <f>IF(Principio134[[#This Row],[Answer]]="Yes","Conformity",IF(Principio134[[#This Row],[Answer]]="No","Non-Conformity","Not Applicable"))</f>
        <v>Not Applicable</v>
      </c>
      <c r="H30" s="49" t="str">
        <f>IF(Principio134[[#This Row],[Answer]]="No",Answers!I105," ")</f>
        <v xml:space="preserve"> </v>
      </c>
      <c r="I30" s="50" t="str">
        <f>+IF($F30=Answers!$G$3,Answers!$H105,IF($F30=Answers!$G$5,Answers!$H$5,Answers!$H$2))</f>
        <v>Waiting for your answer</v>
      </c>
    </row>
    <row r="31" spans="1:9" ht="45">
      <c r="A31" s="62">
        <f>Answers!C106</f>
        <v>68</v>
      </c>
      <c r="B31" s="62" t="str">
        <f>Answers!D106</f>
        <v>3.6</v>
      </c>
      <c r="C31" s="63" t="str">
        <f>Answers!F106</f>
        <v>Do I use Indigenous Peoples' traditional knowledge and intellectual property only with their free, prior and informed consent?</v>
      </c>
      <c r="D31" s="64" t="str">
        <f>+Answers!E106</f>
        <v>CIC</v>
      </c>
      <c r="E31" s="72"/>
      <c r="F31" s="47"/>
      <c r="G31" s="19" t="str">
        <f>IF(Principio134[[#This Row],[Answer]]="Yes","Conformity",IF(Principio134[[#This Row],[Answer]]="No","Non-Conformity","Not Applicable"))</f>
        <v>Not Applicable</v>
      </c>
      <c r="H31" s="49" t="str">
        <f>IF(Principio134[[#This Row],[Answer]]="No",Answers!I106," ")</f>
        <v xml:space="preserve"> </v>
      </c>
      <c r="I31" s="50" t="str">
        <f>+IF($F31=Answers!$G$3,Answers!$H106,IF($F31=Answers!$G$5,Answers!$H$5,Answers!$H$2))</f>
        <v>Waiting for your answer</v>
      </c>
    </row>
    <row r="32" spans="1:9">
      <c r="A32" s="62"/>
      <c r="B32" s="62"/>
      <c r="C32" s="63"/>
      <c r="D32" s="64"/>
      <c r="E32" s="70"/>
      <c r="F32" s="77">
        <f>+F31</f>
        <v>0</v>
      </c>
      <c r="G32" s="77" t="str">
        <f>IF(Principio134[[#This Row],[Answer]]="Yes","Conformity",IF(Principio134[[#This Row],[Answer]]="No","Non-Conformity","Not Applicable"))</f>
        <v>Not Applicable</v>
      </c>
      <c r="H32" s="49" t="str">
        <f>IF(Principio134[[#This Row],[Answer]]="No",Answers!I106," ")</f>
        <v xml:space="preserve"> </v>
      </c>
      <c r="I32" s="50" t="str">
        <f>+IF($F32=Answers!$G$3,Answers!$H107,IF($F32=Answers!$G$5,Answers!$H$5,Answers!$H$2))</f>
        <v>Waiting for your answer</v>
      </c>
    </row>
    <row r="33" spans="1:9" ht="30">
      <c r="A33" s="62">
        <f>Answers!C108</f>
        <v>69</v>
      </c>
      <c r="B33" s="62" t="str">
        <f>Answers!D108</f>
        <v>3.6</v>
      </c>
      <c r="C33" s="63" t="str">
        <f>Answers!F108</f>
        <v>Do I compensate Indigenous Peoples for the use of their traditional knowledge and intellectual property?</v>
      </c>
      <c r="D33" s="64" t="str">
        <f>+Answers!E108</f>
        <v>CIC</v>
      </c>
      <c r="E33" s="70"/>
      <c r="F33" s="53"/>
      <c r="G33" s="56" t="str">
        <f>IF(Principio134[[#This Row],[Answer]]="Yes","Conformity",IF(Principio134[[#This Row],[Answer]]="No","Non-Conformity","Not Applicable"))</f>
        <v>Not Applicable</v>
      </c>
      <c r="H33" s="49" t="str">
        <f>IF(Principio134[[#This Row],[Answer]]="No",Answers!I108," ")</f>
        <v xml:space="preserve"> </v>
      </c>
      <c r="I33" s="50" t="str">
        <f>+IF($F33=Answers!$G$3,Answers!$H108,IF($F33=Answers!$G$5,Answers!$H$5,Answers!$H$2))</f>
        <v>Waiting for your answer</v>
      </c>
    </row>
  </sheetData>
  <sheetProtection algorithmName="SHA-512" hashValue="OlVvHSAOCFG37IoiD5xUN0pcYI6wY+5/RnafoS72BhAZyoQ3IsB74b5X5+Yz645ZlVyAxBSyf+uK6UMDTPOzBA==" saltValue="CWAEaTqII4KjczP/JcWX2Q==" spinCount="100000" sheet="1" formatColumns="0" formatRows="0" autoFilter="0" pivotTables="0"/>
  <mergeCells count="4">
    <mergeCell ref="A1:I1"/>
    <mergeCell ref="A2:I2"/>
    <mergeCell ref="A3:I3"/>
    <mergeCell ref="A5:I10"/>
  </mergeCells>
  <conditionalFormatting sqref="A13:C33">
    <cfRule type="expression" dxfId="207" priority="4">
      <formula>$D13="CIC"</formula>
    </cfRule>
  </conditionalFormatting>
  <conditionalFormatting sqref="A13:D33">
    <cfRule type="expression" dxfId="206" priority="3">
      <formula>$D13="CC"</formula>
    </cfRule>
  </conditionalFormatting>
  <conditionalFormatting sqref="D13:D33">
    <cfRule type="containsText" dxfId="205" priority="5" operator="containsText" text="CIC">
      <formula>NOT(ISERROR(SEARCH("CIC",D13)))</formula>
    </cfRule>
    <cfRule type="containsText" dxfId="204" priority="6" operator="containsText" text="CC">
      <formula>NOT(ISERROR(SEARCH("CC",D13)))</formula>
    </cfRule>
  </conditionalFormatting>
  <conditionalFormatting sqref="G13:G33">
    <cfRule type="beginsWith" dxfId="203" priority="7" operator="beginsWith" text="Conformity">
      <formula>LEFT(G13,LEN("Conformity"))="Conformity"</formula>
    </cfRule>
    <cfRule type="beginsWith" dxfId="202" priority="8" operator="beginsWith" text="Non-Conformity">
      <formula>LEFT(G13,LEN("Non-Conformity"))="Non-Conformity"</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68EE149-A930-4AED-97B3-FE310F18A06C}">
          <x14:formula1>
            <xm:f>Answers!$A$1:$A$4</xm:f>
          </x14:formula1>
          <xm:sqref>F13:F33</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7CAB8-D017-4C16-A4FE-7DF34881E5A8}">
  <sheetPr>
    <tabColor rgb="FF78BE20"/>
  </sheetPr>
  <dimension ref="A1:I44"/>
  <sheetViews>
    <sheetView showZeros="0" zoomScale="70" zoomScaleNormal="70" workbookViewId="0">
      <pane xSplit="9" ySplit="12" topLeftCell="J13" activePane="bottomRight" state="frozen"/>
      <selection pane="bottomRight" activeCell="F15" sqref="F15"/>
      <selection pane="bottomLeft" activeCell="A13" sqref="A13"/>
      <selection pane="topRight" activeCell="J1" sqref="J1"/>
    </sheetView>
  </sheetViews>
  <sheetFormatPr defaultColWidth="11.5703125" defaultRowHeight="15"/>
  <cols>
    <col min="1" max="1" width="16.85546875" style="68" bestFit="1" customWidth="1"/>
    <col min="2" max="2" width="8.140625" style="68" bestFit="1" customWidth="1"/>
    <col min="3" max="3" width="60.85546875" style="68" customWidth="1"/>
    <col min="4" max="4" width="5.5703125" style="68" customWidth="1"/>
    <col min="5" max="5" width="9.42578125" style="68" hidden="1" customWidth="1"/>
    <col min="6" max="6" width="10.5703125" style="68" customWidth="1"/>
    <col min="7" max="7" width="20.85546875" style="68" bestFit="1" customWidth="1"/>
    <col min="8" max="8" width="15.5703125" style="68" customWidth="1"/>
    <col min="9" max="9" width="69.42578125" style="68" customWidth="1"/>
    <col min="10" max="16384" width="11.5703125" style="68"/>
  </cols>
  <sheetData>
    <row r="1" spans="1:9" ht="24.6">
      <c r="A1" s="179" t="s">
        <v>579</v>
      </c>
      <c r="B1" s="180"/>
      <c r="C1" s="180"/>
      <c r="D1" s="180"/>
      <c r="E1" s="180"/>
      <c r="F1" s="180"/>
      <c r="G1" s="180"/>
      <c r="H1" s="180"/>
      <c r="I1" s="181"/>
    </row>
    <row r="2" spans="1:9" ht="42.95" customHeight="1">
      <c r="A2" s="177" t="s">
        <v>590</v>
      </c>
      <c r="B2" s="178"/>
      <c r="C2" s="178"/>
      <c r="D2" s="178"/>
      <c r="E2" s="178"/>
      <c r="F2" s="178"/>
      <c r="G2" s="178"/>
      <c r="H2" s="178"/>
      <c r="I2" s="178"/>
    </row>
    <row r="3" spans="1:9">
      <c r="A3" s="175" t="s">
        <v>588</v>
      </c>
      <c r="B3" s="175"/>
      <c r="C3" s="175"/>
      <c r="D3" s="175"/>
      <c r="E3" s="175"/>
      <c r="F3" s="175"/>
      <c r="G3" s="175"/>
      <c r="H3" s="175"/>
      <c r="I3" s="175"/>
    </row>
    <row r="4" spans="1:9" ht="5.0999999999999996" customHeight="1">
      <c r="A4" s="1"/>
      <c r="B4" s="1"/>
      <c r="C4" s="1"/>
      <c r="D4" s="1"/>
      <c r="E4" s="1"/>
      <c r="F4" s="1"/>
      <c r="G4" s="1"/>
      <c r="H4" s="1"/>
      <c r="I4" s="1"/>
    </row>
    <row r="5" spans="1:9">
      <c r="A5" s="182"/>
      <c r="B5" s="182"/>
      <c r="C5" s="182"/>
      <c r="D5" s="182"/>
      <c r="E5" s="182"/>
      <c r="F5" s="182"/>
      <c r="G5" s="182"/>
      <c r="H5" s="182"/>
      <c r="I5" s="182"/>
    </row>
    <row r="6" spans="1:9">
      <c r="A6" s="182"/>
      <c r="B6" s="182"/>
      <c r="C6" s="182"/>
      <c r="D6" s="182"/>
      <c r="E6" s="182"/>
      <c r="F6" s="182"/>
      <c r="G6" s="182"/>
      <c r="H6" s="182"/>
      <c r="I6" s="182"/>
    </row>
    <row r="7" spans="1:9">
      <c r="A7" s="182"/>
      <c r="B7" s="182"/>
      <c r="C7" s="182"/>
      <c r="D7" s="182"/>
      <c r="E7" s="182"/>
      <c r="F7" s="182"/>
      <c r="G7" s="182"/>
      <c r="H7" s="182"/>
      <c r="I7" s="182"/>
    </row>
    <row r="8" spans="1:9">
      <c r="A8" s="182"/>
      <c r="B8" s="182"/>
      <c r="C8" s="182"/>
      <c r="D8" s="182"/>
      <c r="E8" s="182"/>
      <c r="F8" s="182"/>
      <c r="G8" s="182"/>
      <c r="H8" s="182"/>
      <c r="I8" s="182"/>
    </row>
    <row r="9" spans="1:9">
      <c r="A9" s="182"/>
      <c r="B9" s="182"/>
      <c r="C9" s="182"/>
      <c r="D9" s="182"/>
      <c r="E9" s="182"/>
      <c r="F9" s="182"/>
      <c r="G9" s="182"/>
      <c r="H9" s="182"/>
      <c r="I9" s="182"/>
    </row>
    <row r="10" spans="1:9">
      <c r="A10" s="182"/>
      <c r="B10" s="182"/>
      <c r="C10" s="182"/>
      <c r="D10" s="182"/>
      <c r="E10" s="182"/>
      <c r="F10" s="182"/>
      <c r="G10" s="182"/>
      <c r="H10" s="182"/>
      <c r="I10" s="182"/>
    </row>
    <row r="11" spans="1:9" ht="5.0999999999999996" customHeight="1">
      <c r="A11" s="35"/>
      <c r="B11" s="35"/>
      <c r="C11" s="35"/>
      <c r="D11" s="35"/>
      <c r="E11" s="35"/>
      <c r="F11" s="35"/>
      <c r="G11" s="35"/>
      <c r="H11" s="35"/>
      <c r="I11" s="35"/>
    </row>
    <row r="12" spans="1:9" ht="15.6" thickBot="1">
      <c r="A12" s="36" t="s">
        <v>582</v>
      </c>
      <c r="B12" s="37" t="s">
        <v>15</v>
      </c>
      <c r="C12" s="60" t="s">
        <v>583</v>
      </c>
      <c r="D12" s="38" t="s">
        <v>16</v>
      </c>
      <c r="E12" s="38" t="s">
        <v>584</v>
      </c>
      <c r="F12" s="39" t="s">
        <v>18</v>
      </c>
      <c r="G12" s="38" t="s">
        <v>585</v>
      </c>
      <c r="H12" s="38" t="s">
        <v>20</v>
      </c>
      <c r="I12" s="40" t="s">
        <v>586</v>
      </c>
    </row>
    <row r="13" spans="1:9" ht="45.6" thickTop="1">
      <c r="A13" s="62">
        <f>Answers!C109</f>
        <v>70</v>
      </c>
      <c r="B13" s="62" t="str">
        <f>Answers!D109</f>
        <v>4.1</v>
      </c>
      <c r="C13" s="63" t="str">
        <f>Answers!F109</f>
        <v>Do I have an identification of the Local Communities in or around my Management Unit that may be affected by my activities?</v>
      </c>
      <c r="D13" s="64" t="str">
        <f>+Answers!E109</f>
        <v>CC</v>
      </c>
      <c r="E13" s="41"/>
      <c r="F13" s="42"/>
      <c r="G13" s="43" t="str">
        <f>IF(Principio1345[[#This Row],[Answer]]="Yes","Conformity",IF(Principio1345[[#This Row],[Answer]]="No","Non-Conformity","Not Applicable"))</f>
        <v>Not Applicable</v>
      </c>
      <c r="H13" s="44" t="str">
        <f>IF(Principio1345[[#This Row],[Answer]]="No",Answers!I109," ")</f>
        <v xml:space="preserve"> </v>
      </c>
      <c r="I13" s="45" t="str">
        <f>+IF($F13=Answers!$G$3,Answers!$H109,IF($F13=Answers!$G$5,Answers!$H$5,Answers!$H$2))</f>
        <v>Waiting for your answer</v>
      </c>
    </row>
    <row r="14" spans="1:9" ht="30">
      <c r="A14" s="62">
        <f>Answers!C110</f>
        <v>71</v>
      </c>
      <c r="B14" s="62" t="str">
        <f>Answers!D110</f>
        <v>4.1</v>
      </c>
      <c r="C14" s="63" t="str">
        <f>Answers!F110</f>
        <v>Does the assessment identify any Local Communities potentially affected by my activities?</v>
      </c>
      <c r="D14" s="64" t="str">
        <f>+Answers!E110</f>
        <v>CC</v>
      </c>
      <c r="E14" s="46"/>
      <c r="F14" s="47"/>
      <c r="G14" s="19" t="str">
        <f>IF(Principio1345[[#This Row],[Answer]]="No","Conformity",IF(Principio1345[[#This Row],[Answer]]="Yes","Non-Conformity","Not Applicable"))</f>
        <v>Not Applicable</v>
      </c>
      <c r="H14" s="49" t="str">
        <f>IF(Principio1345[[#This Row],[Answer]]="Yes",Answers!I110," ")</f>
        <v xml:space="preserve"> </v>
      </c>
      <c r="I14" s="50" t="str">
        <f>+IF($F14=Answers!$G$2,Answers!$H110,IF($F14=Answers!$G$5,Answers!$H$5,Answers!$H$8))</f>
        <v>Waiting for your answer</v>
      </c>
    </row>
    <row r="15" spans="1:9" ht="45">
      <c r="A15" s="62">
        <f>Answers!C111</f>
        <v>72</v>
      </c>
      <c r="B15" s="62" t="str">
        <f>Answers!D111</f>
        <v>4.1</v>
      </c>
      <c r="C15" s="63" t="str">
        <f>Answers!F111</f>
        <v>Have I documented and mapped the applicable rights (customary and otherwise) and obligations of Local Communities?</v>
      </c>
      <c r="D15" s="64" t="str">
        <f>+Answers!E111</f>
        <v>CC</v>
      </c>
      <c r="E15" s="46"/>
      <c r="F15" s="51"/>
      <c r="G15" s="19" t="str">
        <f>IF(Principio1345[[#This Row],[Answer]]="Yes","Conformity",IF(Principio1345[[#This Row],[Answer]]="No","Non-Conformity","Not Applicable"))</f>
        <v>Not Applicable</v>
      </c>
      <c r="H15" s="49" t="str">
        <f>IF(Principio1345[[#This Row],[Answer]]="No",Answers!I111," ")</f>
        <v xml:space="preserve"> </v>
      </c>
      <c r="I15" s="50" t="str">
        <f>+IF($F15=Answers!$G$3,Answers!$H111,IF($F15=Answers!$G$5,Answers!$H$5,Answers!$H$2))</f>
        <v>Waiting for your answer</v>
      </c>
    </row>
    <row r="16" spans="1:9">
      <c r="A16" s="62"/>
      <c r="B16" s="62"/>
      <c r="C16" s="63"/>
      <c r="D16" s="64"/>
      <c r="E16" s="46"/>
      <c r="F16" s="76">
        <f>+F15</f>
        <v>0</v>
      </c>
      <c r="G16" s="77" t="str">
        <f>IF(Principio1345[[#This Row],[Answer]]="Yes","Conformity",IF(Principio1345[[#This Row],[Answer]]="No","Non-Conformity","Not Applicable"))</f>
        <v>Not Applicable</v>
      </c>
      <c r="H16" s="49" t="str">
        <f>IF(Principio1345[[#This Row],[Answer]]="No",Answers!I112," ")</f>
        <v xml:space="preserve"> </v>
      </c>
      <c r="I16" s="50" t="str">
        <f>+IF($F16=Answers!$G$3,Answers!$H112,IF($F16=Answers!$G$5,Answers!$H$5,Answers!$H$2))</f>
        <v>Waiting for your answer</v>
      </c>
    </row>
    <row r="17" spans="1:9" ht="60">
      <c r="A17" s="62">
        <f>Answers!C113</f>
        <v>74</v>
      </c>
      <c r="B17" s="62" t="str">
        <f>Answers!D113</f>
        <v>4.2</v>
      </c>
      <c r="C17" s="63" t="str">
        <f>Answers!F113</f>
        <v>Have I informed Local Communities when, where and how they can comment and request modification of management activities to the extent necessary to protect their rights, resources, lands and territories?</v>
      </c>
      <c r="D17" s="64" t="str">
        <f>+Answers!E113</f>
        <v>CC</v>
      </c>
      <c r="E17" s="52"/>
      <c r="F17" s="53"/>
      <c r="G17" s="19" t="str">
        <f>IF(Principio1345[[#This Row],[Answer]]="Yes","Conformity",IF(Principio1345[[#This Row],[Answer]]="No","Non-Conformity","Not Applicable"))</f>
        <v>Not Applicable</v>
      </c>
      <c r="H17" s="49" t="str">
        <f>IF(Principio1345[[#This Row],[Answer]]="No",Answers!I113," ")</f>
        <v xml:space="preserve"> </v>
      </c>
      <c r="I17" s="50" t="str">
        <f>+IF($F17=Answers!$G$3,Answers!$H113,IF($F17=Answers!$G$5,Answers!$H$5,Answers!$H$2))</f>
        <v>Waiting for your answer</v>
      </c>
    </row>
    <row r="18" spans="1:9" ht="30">
      <c r="A18" s="62">
        <f>Answers!C114</f>
        <v>75</v>
      </c>
      <c r="B18" s="62" t="str">
        <f>Answers!D114</f>
        <v>4.2</v>
      </c>
      <c r="C18" s="63" t="str">
        <f>Answers!F114</f>
        <v>Do I have mechanisms in place to ensure that I do not violate the rights of Local Communities?</v>
      </c>
      <c r="D18" s="64" t="str">
        <f>+Answers!E114</f>
        <v>CC</v>
      </c>
      <c r="E18" s="46"/>
      <c r="F18" s="47"/>
      <c r="G18" s="19" t="str">
        <f>IF(Principio1345[[#This Row],[Answer]]="Yes","Conformity",IF(Principio1345[[#This Row],[Answer]]="No","Non-Conformity","Not Applicable"))</f>
        <v>Not Applicable</v>
      </c>
      <c r="H18" s="49" t="str">
        <f>IF(Principio1345[[#This Row],[Answer]]="No",Answers!I114," ")</f>
        <v xml:space="preserve"> </v>
      </c>
      <c r="I18" s="50" t="str">
        <f>+IF($F18=Answers!$G$3,Answers!$H114,IF($F18=Answers!$G$5,Answers!$H$5,Answers!$H$2))</f>
        <v>Waiting for your answer</v>
      </c>
    </row>
    <row r="19" spans="1:9" ht="45">
      <c r="A19" s="62">
        <f>Answers!C115</f>
        <v>76</v>
      </c>
      <c r="B19" s="62" t="str">
        <f>Answers!D115</f>
        <v>4.2</v>
      </c>
      <c r="C19" s="63" t="str">
        <f>Answers!F115</f>
        <v>If my forest management activities violate the rights of Local Communities, do I stop the management activities and correct the situation?</v>
      </c>
      <c r="D19" s="64" t="str">
        <f>+Answers!E115</f>
        <v>CC</v>
      </c>
      <c r="E19" s="46"/>
      <c r="F19" s="47"/>
      <c r="G19" s="19" t="str">
        <f>IF(Principio1345[[#This Row],[Answer]]="Yes","Conformity",IF(Principio1345[[#This Row],[Answer]]="No","Non-Conformity","Not Applicable"))</f>
        <v>Not Applicable</v>
      </c>
      <c r="H19" s="49" t="str">
        <f>IF(Principio1345[[#This Row],[Answer]]="No",Answers!I115," ")</f>
        <v xml:space="preserve"> </v>
      </c>
      <c r="I19" s="50" t="str">
        <f>+IF($F19=Answers!$G$3,Answers!$H115,IF($F19=Answers!$G$5,Answers!$H$5,Answers!$H$2))</f>
        <v>Waiting for your answer</v>
      </c>
    </row>
    <row r="20" spans="1:9" ht="45">
      <c r="A20" s="62">
        <f>Answers!C116</f>
        <v>77</v>
      </c>
      <c r="B20" s="62" t="str">
        <f>Answers!D116</f>
        <v>4.X</v>
      </c>
      <c r="C20" s="63" t="str">
        <f>Answers!F116</f>
        <v>If my forest management activities may affect the rights of Traditional Peoples, have they given their free, prior and informed consent?</v>
      </c>
      <c r="D20" s="64" t="str">
        <f>+Answers!E116</f>
        <v>CC</v>
      </c>
      <c r="E20" s="46"/>
      <c r="F20" s="47"/>
      <c r="G20" s="19" t="str">
        <f>IF(Principio1345[[#This Row],[Answer]]="Yes","Conformity",IF(Principio1345[[#This Row],[Answer]]="No","Non-Conformity","Not Applicable"))</f>
        <v>Not Applicable</v>
      </c>
      <c r="H20" s="49" t="str">
        <f>IF(Principio1345[[#This Row],[Answer]]="No",Answers!I116," ")</f>
        <v xml:space="preserve"> </v>
      </c>
      <c r="I20" s="50" t="str">
        <f>+IF($F20=Answers!$G$3,Answers!$H116,IF($F20=Answers!$G$5,Answers!$H$5,Answers!$H$2))</f>
        <v>Waiting for your answer</v>
      </c>
    </row>
    <row r="21" spans="1:9">
      <c r="A21" s="62">
        <f>Answers!C117</f>
        <v>78</v>
      </c>
      <c r="B21" s="62" t="str">
        <f>Answers!D117</f>
        <v>4.3</v>
      </c>
      <c r="C21" s="63" t="str">
        <f>Answers!F117</f>
        <v>Do I prefer to use local workers and services?</v>
      </c>
      <c r="D21" s="64" t="str">
        <f>+Answers!E117</f>
        <v>CIC</v>
      </c>
      <c r="E21" s="46"/>
      <c r="F21" s="47"/>
      <c r="G21" s="19" t="str">
        <f>IF(Principio1345[[#This Row],[Answer]]="Yes","Conformity",IF(Principio1345[[#This Row],[Answer]]="No","Non-Conformity","Not Applicable"))</f>
        <v>Not Applicable</v>
      </c>
      <c r="H21" s="49" t="str">
        <f>IF(Principio1345[[#This Row],[Answer]]="No",Answers!I117," ")</f>
        <v xml:space="preserve"> </v>
      </c>
      <c r="I21" s="50" t="str">
        <f>+IF($F21=Answers!$G$3,Answers!$H117,IF($F21=Answers!$G$5,Answers!$H$5,Answers!$H$2))</f>
        <v>Waiting for your answer</v>
      </c>
    </row>
    <row r="22" spans="1:9">
      <c r="A22" s="62"/>
      <c r="B22" s="62"/>
      <c r="C22" s="63"/>
      <c r="D22" s="64"/>
      <c r="E22" s="46"/>
      <c r="F22" s="76">
        <f>+F21</f>
        <v>0</v>
      </c>
      <c r="G22" s="77" t="str">
        <f>IF(Principio1345[[#This Row],[Answer]]="Yes","Conformity",IF(Principio1345[[#This Row],[Answer]]="No","Non-Conformity","Not Applicable"))</f>
        <v>Not Applicable</v>
      </c>
      <c r="H22" s="49" t="str">
        <f>IF(Principio1345[[#This Row],[Answer]]="No",Answers!I118," ")</f>
        <v xml:space="preserve"> </v>
      </c>
      <c r="I22" s="50" t="str">
        <f>+IF($F22=Answers!$G$3,Answers!$H118,IF($F22=Answers!$G$5,Answers!$H$5,Answers!$H$2))</f>
        <v>Waiting for your answer</v>
      </c>
    </row>
    <row r="23" spans="1:9" ht="45">
      <c r="A23" s="62">
        <f>Answers!C119</f>
        <v>79</v>
      </c>
      <c r="B23" s="80" t="str">
        <f>Answers!D119</f>
        <v>4.4</v>
      </c>
      <c r="C23" s="63" t="str">
        <f>Answers!F119</f>
        <v>Do I identify, with culturally appropriate involvement of Local Communities,  local social and economic development opportunities?</v>
      </c>
      <c r="D23" s="80" t="str">
        <f>+Answers!E119</f>
        <v>CIC</v>
      </c>
      <c r="E23" s="69"/>
      <c r="F23" s="51"/>
      <c r="G23" s="19" t="str">
        <f>IF(Principio1345[[#This Row],[Answer]]="Yes","Conformity",IF(Principio1345[[#This Row],[Answer]]="No","Non-Conformity","Not Applicable"))</f>
        <v>Not Applicable</v>
      </c>
      <c r="H23" s="49" t="str">
        <f>IF(Principio1345[[#This Row],[Answer]]="No",Answers!I119," ")</f>
        <v xml:space="preserve"> </v>
      </c>
      <c r="I23" s="50" t="str">
        <f>+IF($F23=Answers!$G$3,Answers!$H119,IF($F23=Answers!$G$5,Answers!$H$5,Answers!$H$2))</f>
        <v>Waiting for your answer</v>
      </c>
    </row>
    <row r="24" spans="1:9" ht="30">
      <c r="A24" s="62">
        <f>Answers!C120</f>
        <v>80</v>
      </c>
      <c r="B24" s="62" t="str">
        <f>Answers!D120</f>
        <v>4.4</v>
      </c>
      <c r="C24" s="63" t="str">
        <f>Answers!F120</f>
        <v>Do I participate in social and economic development activities in my community or region?</v>
      </c>
      <c r="D24" s="64" t="str">
        <f>+Answers!E120</f>
        <v>CIC</v>
      </c>
      <c r="E24" s="54"/>
      <c r="F24" s="47"/>
      <c r="G24" s="19" t="str">
        <f>IF(Principio1345[[#This Row],[Answer]]="Yes","Conformity",IF(Principio1345[[#This Row],[Answer]]="No","Non-Conformity","Not Applicable"))</f>
        <v>Not Applicable</v>
      </c>
      <c r="H24" s="49" t="str">
        <f>IF(Principio1345[[#This Row],[Answer]]="No",Answers!I120," ")</f>
        <v xml:space="preserve"> </v>
      </c>
      <c r="I24" s="50" t="str">
        <f>+IF($F24=Answers!$G$3,Answers!$H120,IF($F24=Answers!$G$5,Answers!$H$5,Answers!$H$2))</f>
        <v>Waiting for your answer</v>
      </c>
    </row>
    <row r="25" spans="1:9">
      <c r="A25" s="62"/>
      <c r="B25" s="62"/>
      <c r="C25" s="63"/>
      <c r="D25" s="64"/>
      <c r="E25" s="46"/>
      <c r="F25" s="77">
        <f>+F24</f>
        <v>0</v>
      </c>
      <c r="G25" s="77" t="str">
        <f>IF(Principio1345[[#This Row],[Answer]]="Yes","Conformity",IF(Principio1345[[#This Row],[Answer]]="No","Non-Conformity","Not Applicable"))</f>
        <v>Not Applicable</v>
      </c>
      <c r="H25" s="49" t="str">
        <f>IF(Principio1345[[#This Row],[Answer]]="No",Answers!I121," ")</f>
        <v xml:space="preserve"> </v>
      </c>
      <c r="I25" s="50" t="str">
        <f>+IF($F25=Answers!$G$3,Answers!$H121,IF($F25=Answers!$G$5,Answers!$H$5,Answers!$H$2))</f>
        <v>Waiting for your answer</v>
      </c>
    </row>
    <row r="26" spans="1:9" ht="45">
      <c r="A26" s="62">
        <f>Answers!C122</f>
        <v>81</v>
      </c>
      <c r="B26" s="62" t="str">
        <f>Answers!D122</f>
        <v>4.5</v>
      </c>
      <c r="C26" s="63" t="str">
        <f>Answers!F122</f>
        <v>Do I identify, with culturally appropriate involvement of Local Communities, if my forest management activities generate significant negative impacts on Local Communities?</v>
      </c>
      <c r="D26" s="64" t="str">
        <f>+Answers!E122</f>
        <v>CIC</v>
      </c>
      <c r="E26" s="54"/>
      <c r="F26" s="47"/>
      <c r="G26" s="19" t="str">
        <f>IF(Principio1345[[#This Row],[Answer]]="Yes","Conformity",IF(Principio1345[[#This Row],[Answer]]="No","Non-Conformity","Not Applicable"))</f>
        <v>Not Applicable</v>
      </c>
      <c r="H26" s="49" t="str">
        <f>IF(Principio1345[[#This Row],[Answer]]="No",Answers!I122," ")</f>
        <v xml:space="preserve"> </v>
      </c>
      <c r="I26" s="50" t="str">
        <f>+IF($F26=Answers!$G$3,Answers!$H122,IF($F26=Answers!$G$5,Answers!$H$5,Answers!$H$2))</f>
        <v>Waiting for your answer</v>
      </c>
    </row>
    <row r="27" spans="1:9" ht="45">
      <c r="A27" s="62">
        <f>Answers!C123</f>
        <v>82</v>
      </c>
      <c r="B27" s="62" t="str">
        <f>Answers!D123</f>
        <v>4.5</v>
      </c>
      <c r="C27" s="63" t="str">
        <f>Answers!F123</f>
        <v>Do I have prevention measures in place, developed with culturally appropriate involvement of Local Communities, to prevent significant negative impacts?</v>
      </c>
      <c r="D27" s="64" t="str">
        <f>+Answers!E123</f>
        <v>CIC</v>
      </c>
      <c r="E27" s="46"/>
      <c r="F27" s="47"/>
      <c r="G27" s="19" t="str">
        <f>IF(Principio1345[[#This Row],[Answer]]="Yes","Conformity",IF(Principio1345[[#This Row],[Answer]]="No","Non-Conformity","Not Applicable"))</f>
        <v>Not Applicable</v>
      </c>
      <c r="H27" s="49" t="str">
        <f>IF(Principio1345[[#This Row],[Answer]]="No",Answers!I123," ")</f>
        <v xml:space="preserve"> </v>
      </c>
      <c r="I27" s="50" t="str">
        <f>+IF($F27=Answers!$G$3,Answers!$H123,IF($F27=Answers!$G$5,Answers!$H$5,Answers!$H$2))</f>
        <v>Waiting for your answer</v>
      </c>
    </row>
    <row r="28" spans="1:9" ht="30">
      <c r="A28" s="62">
        <f>Answers!C124</f>
        <v>83</v>
      </c>
      <c r="B28" s="62" t="str">
        <f>Answers!D124</f>
        <v>4.5</v>
      </c>
      <c r="C28" s="63" t="str">
        <f>Answers!F124</f>
        <v>Have I tried to fix the significant negative impacts generated by my activities?</v>
      </c>
      <c r="D28" s="64" t="str">
        <f>+Answers!E124</f>
        <v>CIC</v>
      </c>
      <c r="E28" s="41"/>
      <c r="F28" s="55"/>
      <c r="G28" s="19" t="str">
        <f>IF(Principio1345[[#This Row],[Answer]]="Yes","Conformity",IF(Principio1345[[#This Row],[Answer]]="No","Non-Conformity","Not Applicable"))</f>
        <v>Not Applicable</v>
      </c>
      <c r="H28" s="49" t="str">
        <f>IF(Principio1345[[#This Row],[Answer]]="No",Answers!I124," ")</f>
        <v xml:space="preserve"> </v>
      </c>
      <c r="I28" s="50" t="str">
        <f>+IF($F28=Answers!$G$3,Answers!$H124,IF($F28=Answers!$G$5,Answers!$H$5,Answers!$H$2))</f>
        <v>Waiting for your answer</v>
      </c>
    </row>
    <row r="29" spans="1:9" ht="30">
      <c r="A29" s="62">
        <f>Answers!C125</f>
        <v>84</v>
      </c>
      <c r="B29" s="62" t="str">
        <f>Answers!D125</f>
        <v>4.6</v>
      </c>
      <c r="C29" s="63" t="str">
        <f>Answers!F125</f>
        <v xml:space="preserve">Do I have a procedure to help me address disputes that may arise with Local Communities? </v>
      </c>
      <c r="D29" s="64" t="str">
        <f>+Answers!E125</f>
        <v>CC</v>
      </c>
      <c r="E29" s="54"/>
      <c r="F29" s="47"/>
      <c r="G29" s="19" t="str">
        <f>IF(Principio1345[[#This Row],[Answer]]="Yes","Conformity",IF(Principio1345[[#This Row],[Answer]]="No","Non-Conformity","Not Applicable"))</f>
        <v>Not Applicable</v>
      </c>
      <c r="H29" s="49" t="str">
        <f>IF(Principio1345[[#This Row],[Answer]]="No",Answers!I125," ")</f>
        <v xml:space="preserve"> </v>
      </c>
      <c r="I29" s="50" t="str">
        <f>+IF($F29=Answers!$G$3,Answers!$H125,IF($F29=Answers!$G$5,Answers!$H$5,Answers!$H$2))</f>
        <v>Waiting for your answer</v>
      </c>
    </row>
    <row r="30" spans="1:9" ht="30">
      <c r="A30" s="62">
        <f>Answers!C126</f>
        <v>85</v>
      </c>
      <c r="B30" s="62" t="str">
        <f>Answers!D126</f>
        <v>4.6</v>
      </c>
      <c r="C30" s="63" t="str">
        <f>Answers!F126</f>
        <v>Do I involve Local Communities in a culturally appropriate manner in the development of the procedure?</v>
      </c>
      <c r="D30" s="64" t="str">
        <f>+Answers!E126</f>
        <v>CC</v>
      </c>
      <c r="E30" s="46"/>
      <c r="F30" s="47"/>
      <c r="G30" s="19" t="str">
        <f>IF(Principio1345[[#This Row],[Answer]]="Yes","Conformity",IF(Principio1345[[#This Row],[Answer]]="No","Non-Conformity","Not Applicable"))</f>
        <v>Not Applicable</v>
      </c>
      <c r="H30" s="49" t="str">
        <f>IF(Principio1345[[#This Row],[Answer]]="No",Answers!I126," ")</f>
        <v xml:space="preserve"> </v>
      </c>
      <c r="I30" s="50" t="str">
        <f>+IF($F30=Answers!$G$3,Answers!$H126,IF($F30=Answers!$G$5,Answers!$H$5,Answers!$H$2))</f>
        <v>Waiting for your answer</v>
      </c>
    </row>
    <row r="31" spans="1:9" ht="30">
      <c r="A31" s="62">
        <f>Answers!C127</f>
        <v>86</v>
      </c>
      <c r="B31" s="62" t="str">
        <f>Answers!D127</f>
        <v>4.6</v>
      </c>
      <c r="C31" s="63" t="str">
        <f>Answers!F127</f>
        <v>Have I made the procedure for resolving disputes with Local Communities publicly available?</v>
      </c>
      <c r="D31" s="64" t="str">
        <f>+Answers!E127</f>
        <v>CC</v>
      </c>
      <c r="E31" s="71"/>
      <c r="F31" s="47"/>
      <c r="G31" s="19" t="str">
        <f>IF(Principio1345[[#This Row],[Answer]]="Yes","Conformity",IF(Principio1345[[#This Row],[Answer]]="No","Non-Conformity","Not Applicable"))</f>
        <v>Not Applicable</v>
      </c>
      <c r="H31" s="49" t="str">
        <f>IF(Principio1345[[#This Row],[Answer]]="No",Answers!I127," ")</f>
        <v xml:space="preserve"> </v>
      </c>
      <c r="I31" s="50" t="str">
        <f>+IF($F31=Answers!$G$3,Answers!$H127,IF($F31=Answers!$G$5,Answers!$H$5,Answers!$H$2))</f>
        <v>Waiting for your answer</v>
      </c>
    </row>
    <row r="32" spans="1:9" ht="45">
      <c r="A32" s="62">
        <f>Answers!C128</f>
        <v>87</v>
      </c>
      <c r="B32" s="62" t="str">
        <f>Answers!D128</f>
        <v>4.6</v>
      </c>
      <c r="C32" s="63" t="str">
        <f>Answers!F128</f>
        <v>Have disputes related to negative impacts of forest management activities been addressed in a timely manner and resolved or steps taken to resolve them?</v>
      </c>
      <c r="D32" s="64" t="str">
        <f>+Answers!E128</f>
        <v>CC</v>
      </c>
      <c r="E32" s="71"/>
      <c r="F32" s="47"/>
      <c r="G32" s="19" t="str">
        <f>IF(Principio1345[[#This Row],[Answer]]="Yes","Conformity",IF(Principio1345[[#This Row],[Answer]]="No","Non-Conformity","Not Applicable"))</f>
        <v>Not Applicable</v>
      </c>
      <c r="H32" s="49" t="str">
        <f>IF(Principio1345[[#This Row],[Answer]]="No",Answers!I128," ")</f>
        <v xml:space="preserve"> </v>
      </c>
      <c r="I32" s="50" t="str">
        <f>+IF($F32=Answers!$G$3,Answers!$H128,IF($F32=Answers!$G$5,Answers!$H$5,Answers!$H$2))</f>
        <v>Waiting for your answer</v>
      </c>
    </row>
    <row r="33" spans="1:9" ht="30">
      <c r="A33" s="62">
        <f>Answers!C129</f>
        <v>88</v>
      </c>
      <c r="B33" s="62" t="str">
        <f>Answers!D129</f>
        <v>4.6</v>
      </c>
      <c r="C33" s="63" t="str">
        <f>Answers!F129</f>
        <v>Is there a record of disputes I have been involved in with Local Communities?</v>
      </c>
      <c r="D33" s="64" t="str">
        <f>+Answers!E129</f>
        <v>CC</v>
      </c>
      <c r="E33" s="71"/>
      <c r="F33" s="47"/>
      <c r="G33" s="19" t="str">
        <f>IF(Principio1345[[#This Row],[Answer]]="Yes","Conformity",IF(Principio1345[[#This Row],[Answer]]="No","Non-Conformity","Not Applicable"))</f>
        <v>Not Applicable</v>
      </c>
      <c r="H33" s="49" t="str">
        <f>IF(Principio1345[[#This Row],[Answer]]="No",Answers!I129," ")</f>
        <v xml:space="preserve"> </v>
      </c>
      <c r="I33" s="50" t="str">
        <f>+IF($F33=Answers!$G$3,Answers!$H129,IF($F33=Answers!$G$5,Answers!$H$5,Answers!$H$2))</f>
        <v>Waiting for your answer</v>
      </c>
    </row>
    <row r="34" spans="1:9" ht="30">
      <c r="A34" s="62">
        <f>Answers!C130</f>
        <v>89</v>
      </c>
      <c r="B34" s="62" t="str">
        <f>Answers!D130</f>
        <v>4.6</v>
      </c>
      <c r="C34" s="63" t="str">
        <f>Answers!F130</f>
        <v>Do I provide fair compensation to Local Communities as part of dispute resolution, according to legal standards?</v>
      </c>
      <c r="D34" s="64" t="str">
        <f>+Answers!E130</f>
        <v>CC</v>
      </c>
      <c r="E34" s="72"/>
      <c r="F34" s="47"/>
      <c r="G34" s="19" t="str">
        <f>IF(Principio1345[[#This Row],[Answer]]="Yes","Conformity",IF(Principio1345[[#This Row],[Answer]]="No","Non-Conformity","Not Applicable"))</f>
        <v>Not Applicable</v>
      </c>
      <c r="H34" s="49" t="str">
        <f>IF(Principio1345[[#This Row],[Answer]]="No",Answers!I130," ")</f>
        <v xml:space="preserve"> </v>
      </c>
      <c r="I34" s="50" t="str">
        <f>+IF($F34=Answers!$G$3,Answers!$H130,IF($F34=Answers!$G$5,Answers!$H$5,Answers!$H$2))</f>
        <v>Waiting for your answer</v>
      </c>
    </row>
    <row r="35" spans="1:9">
      <c r="A35" s="62"/>
      <c r="B35" s="62"/>
      <c r="C35" s="63"/>
      <c r="D35" s="64"/>
      <c r="E35" s="72"/>
      <c r="F35" s="76">
        <f>+F34</f>
        <v>0</v>
      </c>
      <c r="G35" s="77" t="str">
        <f>IF(Principio1345[[#This Row],[Answer]]="Yes","Conformity",IF(Principio1345[[#This Row],[Answer]]="No","Non-Conformity","Not Applicable"))</f>
        <v>Not Applicable</v>
      </c>
      <c r="H35" s="49" t="str">
        <f>IF(Principio1345[[#This Row],[Answer]]="No",Answers!I131," ")</f>
        <v xml:space="preserve"> </v>
      </c>
      <c r="I35" s="50" t="str">
        <f>+IF($F35=Answers!$G$3,Answers!$H131,IF($F35=Answers!$G$5,Answers!$H$5,Answers!$H$2))</f>
        <v>Waiting for your answer</v>
      </c>
    </row>
    <row r="36" spans="1:9" ht="30">
      <c r="A36" s="62">
        <f>Answers!C132</f>
        <v>90</v>
      </c>
      <c r="B36" s="62" t="str">
        <f>Answers!D132</f>
        <v>4.6</v>
      </c>
      <c r="C36" s="63" t="str">
        <f>Answers!F132</f>
        <v>Do I stop forestry activities if there is a conflict with Local Communities due to negative impacts of management?</v>
      </c>
      <c r="D36" s="64" t="str">
        <f>+Answers!E132</f>
        <v>CC</v>
      </c>
      <c r="E36" s="70"/>
      <c r="F36" s="47"/>
      <c r="G36" s="19" t="str">
        <f>IF(Principio1345[[#This Row],[Answer]]="Yes","Conformity",IF(Principio1345[[#This Row],[Answer]]="No","Non-Conformity","Not Applicable"))</f>
        <v>Not Applicable</v>
      </c>
      <c r="H36" s="49" t="str">
        <f>IF(Principio1345[[#This Row],[Answer]]="No",Answers!I132," ")</f>
        <v xml:space="preserve"> </v>
      </c>
      <c r="I36" s="50" t="str">
        <f>+IF($F36=Answers!$G$3,Answers!$H132,IF($F36=Answers!$G$5,Answers!$H$5,Answers!$H$2))</f>
        <v>Waiting for your answer</v>
      </c>
    </row>
    <row r="37" spans="1:9" ht="45">
      <c r="A37" s="62">
        <f>Answers!C133</f>
        <v>91</v>
      </c>
      <c r="B37" s="62" t="str">
        <f>Answers!D133</f>
        <v>4.7</v>
      </c>
      <c r="C37" s="63" t="str">
        <f>Answers!F133</f>
        <v>With culturally appropriate involvement of Local Communities have I identified sites of special importance to them, over which they have rights?</v>
      </c>
      <c r="D37" s="64" t="str">
        <f>+Answers!E133</f>
        <v>CIC</v>
      </c>
      <c r="E37" s="70"/>
      <c r="F37" s="53"/>
      <c r="G37" s="19" t="str">
        <f>IF(Principio1345[[#This Row],[Answer]]="Yes","Conformity",IF(Principio1345[[#This Row],[Answer]]="No","Non-Conformity","Not Applicable"))</f>
        <v>Not Applicable</v>
      </c>
      <c r="H37" s="49" t="str">
        <f>IF(Principio1345[[#This Row],[Answer]]="No",Answers!I133," ")</f>
        <v xml:space="preserve"> </v>
      </c>
      <c r="I37" s="50" t="str">
        <f>+IF($F37=Answers!$G$3,Answers!$H133,IF($F37=Answers!$G$5,Answers!$H$5,Answers!$H$2))</f>
        <v>Waiting for your answer</v>
      </c>
    </row>
    <row r="38" spans="1:9">
      <c r="A38" s="62"/>
      <c r="B38" s="80"/>
      <c r="C38" s="63"/>
      <c r="D38" s="80"/>
      <c r="E38" s="69"/>
      <c r="F38" s="77">
        <f>+F37</f>
        <v>0</v>
      </c>
      <c r="G38" s="77" t="str">
        <f>IF(Principio1345[[#This Row],[Answer]]="Yes","Conformity",IF(Principio1345[[#This Row],[Answer]]="No","Non-Conformity","Not Applicable"))</f>
        <v>Not Applicable</v>
      </c>
      <c r="H38" s="49" t="str">
        <f>IF(Principio1345[[#This Row],[Answer]]="No",Answers!I134," ")</f>
        <v xml:space="preserve"> </v>
      </c>
      <c r="I38" s="50" t="str">
        <f>+IF($F38=Answers!$G$3,Answers!$H134,IF($F38=Answers!$G$5,Answers!$H$5,Answers!$H$2))</f>
        <v>Waiting for your answer</v>
      </c>
    </row>
    <row r="39" spans="1:9" ht="45">
      <c r="A39" s="62">
        <f>Answers!C135</f>
        <v>92</v>
      </c>
      <c r="B39" s="62" t="str">
        <f>Answers!D135</f>
        <v>4.7</v>
      </c>
      <c r="C39" s="63" t="str">
        <f>Answers!F135</f>
        <v>With the involvement of Local Communities have I designed and implemented protection measures for the previously identified sites?</v>
      </c>
      <c r="D39" s="64" t="str">
        <f>+Answers!E135</f>
        <v>CIC</v>
      </c>
      <c r="E39" s="69"/>
      <c r="F39" s="51"/>
      <c r="G39" s="19" t="str">
        <f>IF(Principio1345[[#This Row],[Answer]]="Yes","Conformity",IF(Principio1345[[#This Row],[Answer]]="No","Non-Conformity","Not Applicable"))</f>
        <v>Not Applicable</v>
      </c>
      <c r="H39" s="49" t="str">
        <f>IF(Principio1345[[#This Row],[Answer]]="No",Answers!I135," ")</f>
        <v xml:space="preserve"> </v>
      </c>
      <c r="I39" s="50" t="str">
        <f>+IF($F39=Answers!$G$3,Answers!$H135,IF($F39=Answers!$G$5,Answers!$H$5,Answers!$H$2))</f>
        <v>Waiting for your answer</v>
      </c>
    </row>
    <row r="40" spans="1:9" ht="45">
      <c r="A40" s="62">
        <f>Answers!C136</f>
        <v>93</v>
      </c>
      <c r="B40" s="62" t="str">
        <f>Answers!D136</f>
        <v>4.7</v>
      </c>
      <c r="C40" s="63" t="str">
        <f>Answers!F136</f>
        <v>Do I stop forest management activities, in case new sites of importance to Local Communities are discovered, until protection measures are agreed upon?</v>
      </c>
      <c r="D40" s="64" t="str">
        <f>+Answers!E136</f>
        <v>CIC</v>
      </c>
      <c r="E40" s="69"/>
      <c r="F40" s="51"/>
      <c r="G40" s="56" t="str">
        <f>IF(Principio1345[[#This Row],[Answer]]="Yes","Conformity",IF(Principio1345[[#This Row],[Answer]]="No","Non-Conformity","Not Applicable"))</f>
        <v>Not Applicable</v>
      </c>
      <c r="H40" s="49" t="str">
        <f>IF(Principio1345[[#This Row],[Answer]]="No",Answers!I136," ")</f>
        <v xml:space="preserve"> </v>
      </c>
      <c r="I40" s="50" t="str">
        <f>+IF($F40=Answers!$G$3,Answers!$H136,IF($F40=Answers!$G$5,Answers!$H$5,Answers!$H$2))</f>
        <v>Waiting for your answer</v>
      </c>
    </row>
    <row r="41" spans="1:9" ht="30">
      <c r="A41" s="62">
        <f>Answers!C137</f>
        <v>94</v>
      </c>
      <c r="B41" s="62" t="str">
        <f>Answers!D137</f>
        <v>4.8</v>
      </c>
      <c r="C41" s="63" t="str">
        <f>Answers!F137</f>
        <v>Do I use traditional knowledge or intellectual property of Traditional Peoples?</v>
      </c>
      <c r="D41" s="64" t="str">
        <f>+Answers!E137</f>
        <v>CIC</v>
      </c>
      <c r="E41" s="69"/>
      <c r="F41" s="51"/>
      <c r="G41" s="48" t="str">
        <f>IF(Principio1345[[#This Row],[Answer]]="No","Conformity",IF(Principio1345[[#This Row],[Answer]]="Yes","Non-Conformity","Not Applicable"))</f>
        <v>Not Applicable</v>
      </c>
      <c r="H41" s="49" t="str">
        <f>IF(Principio1345[[#This Row],[Answer]]="Yes",Answers!I137," ")</f>
        <v xml:space="preserve"> </v>
      </c>
      <c r="I41" s="50" t="str">
        <f>+IF($F41=Answers!$G$2,Answers!$H137,IF($F41=Answers!$G$5,Answers!$H$5,Answers!$H$2))</f>
        <v>Waiting for your answer</v>
      </c>
    </row>
    <row r="42" spans="1:9">
      <c r="A42" s="62"/>
      <c r="B42" s="62"/>
      <c r="C42" s="63"/>
      <c r="D42" s="64"/>
      <c r="E42" s="69"/>
      <c r="F42" s="77">
        <f>+F41</f>
        <v>0</v>
      </c>
      <c r="G42" s="76" t="str">
        <f>IF(Principio1345[[#This Row],[Answer]]="No","Conformity",IF(Principio1345[[#This Row],[Answer]]="Yes","Non-Conformity","Not Applicable"))</f>
        <v>Not Applicable</v>
      </c>
      <c r="H42" s="49" t="str">
        <f>IF(Principio1345[[#This Row],[Answer]]="Yes",Answers!I138," ")</f>
        <v xml:space="preserve"> </v>
      </c>
      <c r="I42" s="50" t="str">
        <f>+IF($F42=Answers!$G$2,Answers!$H138,IF($F42=Answers!$G$5,Answers!$H$5,Answers!$H$2))</f>
        <v>Waiting for your answer</v>
      </c>
    </row>
    <row r="43" spans="1:9">
      <c r="A43" s="62"/>
      <c r="B43" s="62"/>
      <c r="C43" s="63"/>
      <c r="D43" s="64"/>
      <c r="E43" s="69"/>
      <c r="F43" s="77">
        <f>+F41</f>
        <v>0</v>
      </c>
      <c r="G43" s="77" t="str">
        <f>IF(Principio1345[[#This Row],[Answer]]="No","Conformity",IF(Principio1345[[#This Row],[Answer]]="Yes","Non-Conformity","Not Applicable"))</f>
        <v>Not Applicable</v>
      </c>
      <c r="H43" s="49" t="str">
        <f>IF(Principio1345[[#This Row],[Answer]]="Yes",Answers!I139," ")</f>
        <v xml:space="preserve"> </v>
      </c>
      <c r="I43" s="50" t="str">
        <f>+IF($F43=Answers!$G$2,Answers!$H139,IF($F43=Answers!$G$5,Answers!$H$5,Answers!$H$2))</f>
        <v>Waiting for your answer</v>
      </c>
    </row>
    <row r="44" spans="1:9" ht="30">
      <c r="A44" s="62">
        <f>Answers!C140</f>
        <v>95</v>
      </c>
      <c r="B44" s="62" t="str">
        <f>Answers!D140</f>
        <v>4.8</v>
      </c>
      <c r="C44" s="63" t="str">
        <f>Answers!F140</f>
        <v>Do I compensate Traditional Peoples for the use of their traditional knowledge and intellectual property?</v>
      </c>
      <c r="D44" s="64" t="str">
        <f>+Answers!E140</f>
        <v>CIC</v>
      </c>
      <c r="E44" s="69"/>
      <c r="F44" s="51"/>
      <c r="G44" s="56" t="str">
        <f>IF(Principio1345[[#This Row],[Answer]]="Yes","Conformity",IF(Principio1345[[#This Row],[Answer]]="No","Non-Conformity","Not Applicable"))</f>
        <v>Not Applicable</v>
      </c>
      <c r="H44" s="49" t="str">
        <f>IF(Principio1345[[#This Row],[Answer]]="No",Answers!I140," ")</f>
        <v xml:space="preserve"> </v>
      </c>
      <c r="I44" s="50" t="str">
        <f>+IF($F44=Answers!$G$3,Answers!$H140,IF($F44=Answers!$G$5,Answers!$H$5,Answers!$H$2))</f>
        <v>Waiting for your answer</v>
      </c>
    </row>
  </sheetData>
  <sheetProtection algorithmName="SHA-512" hashValue="0Wf5qINyxaWk8wUpWPrDaq7iXIkfNrj3A3p7PY1NijPThmzv1zlYBtrYjyXmHY/QmiY8pzb8up+Z7wjVNiBHBg==" saltValue="7H0+V3NIErUiY/Xp3Y+Dhg==" spinCount="100000" sheet="1" formatColumns="0" formatRows="0" autoFilter="0" pivotTables="0"/>
  <mergeCells count="4">
    <mergeCell ref="A1:I1"/>
    <mergeCell ref="A2:I2"/>
    <mergeCell ref="A3:I3"/>
    <mergeCell ref="A5:I10"/>
  </mergeCells>
  <conditionalFormatting sqref="A13:C44">
    <cfRule type="expression" dxfId="188" priority="33">
      <formula>$D13="CIC"</formula>
    </cfRule>
  </conditionalFormatting>
  <conditionalFormatting sqref="A13:D36 D14:D44 A15:A44 C37:D38 A37:B44">
    <cfRule type="expression" dxfId="187" priority="32">
      <formula>$D13="CC"</formula>
    </cfRule>
  </conditionalFormatting>
  <conditionalFormatting sqref="C39:C44">
    <cfRule type="expression" dxfId="186" priority="31">
      <formula>$D39="CC"</formula>
    </cfRule>
  </conditionalFormatting>
  <conditionalFormatting sqref="D13:D44">
    <cfRule type="containsText" dxfId="185" priority="34" operator="containsText" text="CIC">
      <formula>NOT(ISERROR(SEARCH("CIC",D13)))</formula>
    </cfRule>
    <cfRule type="containsText" dxfId="184" priority="35" operator="containsText" text="CC">
      <formula>NOT(ISERROR(SEARCH("CC",D13)))</formula>
    </cfRule>
  </conditionalFormatting>
  <conditionalFormatting sqref="G13:G44">
    <cfRule type="beginsWith" dxfId="183" priority="27" stopIfTrue="1" operator="beginsWith" text="Conformity">
      <formula>LEFT(G13,LEN("Conformity"))="Conformity"</formula>
    </cfRule>
    <cfRule type="beginsWith" dxfId="182" priority="30" operator="beginsWith" text="Non-Conformity">
      <formula>LEFT(G13,LEN("Non-Conformity"))="Non-Conformity"</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EE88F14-4524-49E8-AF16-955757088696}">
          <x14:formula1>
            <xm:f>Answers!$A$1:$A$4</xm:f>
          </x14:formula1>
          <xm:sqref>F13:F44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B2E90-A3B7-41AD-8E2C-26E30B4CC6D5}">
  <sheetPr>
    <tabColor rgb="FF78BE20"/>
  </sheetPr>
  <dimension ref="A1:I30"/>
  <sheetViews>
    <sheetView showZeros="0" zoomScale="60" zoomScaleNormal="6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8" bestFit="1" customWidth="1"/>
    <col min="2" max="2" width="8.140625" style="68" bestFit="1" customWidth="1"/>
    <col min="3" max="3" width="60.85546875" style="68" customWidth="1"/>
    <col min="4" max="4" width="5.5703125" style="68" customWidth="1"/>
    <col min="5" max="5" width="9.42578125" style="68" hidden="1" customWidth="1"/>
    <col min="6" max="6" width="10.5703125" style="68" customWidth="1"/>
    <col min="7" max="7" width="20.85546875" style="68" bestFit="1" customWidth="1"/>
    <col min="8" max="8" width="15.5703125" style="68" customWidth="1"/>
    <col min="9" max="9" width="69.42578125" style="68" customWidth="1"/>
    <col min="10" max="16384" width="11.5703125" style="68"/>
  </cols>
  <sheetData>
    <row r="1" spans="1:9" ht="24.6">
      <c r="A1" s="179" t="s">
        <v>579</v>
      </c>
      <c r="B1" s="180"/>
      <c r="C1" s="180"/>
      <c r="D1" s="180"/>
      <c r="E1" s="180"/>
      <c r="F1" s="180"/>
      <c r="G1" s="180"/>
      <c r="H1" s="180"/>
      <c r="I1" s="181"/>
    </row>
    <row r="2" spans="1:9" ht="54.95" customHeight="1">
      <c r="A2" s="177" t="s">
        <v>591</v>
      </c>
      <c r="B2" s="178"/>
      <c r="C2" s="178"/>
      <c r="D2" s="178"/>
      <c r="E2" s="178"/>
      <c r="F2" s="178"/>
      <c r="G2" s="178"/>
      <c r="H2" s="178"/>
      <c r="I2" s="178"/>
    </row>
    <row r="3" spans="1:9">
      <c r="A3" s="175" t="s">
        <v>592</v>
      </c>
      <c r="B3" s="175"/>
      <c r="C3" s="175"/>
      <c r="D3" s="175"/>
      <c r="E3" s="175"/>
      <c r="F3" s="175"/>
      <c r="G3" s="175"/>
      <c r="H3" s="175"/>
      <c r="I3" s="175"/>
    </row>
    <row r="4" spans="1:9" ht="5.0999999999999996" customHeight="1">
      <c r="A4" s="1"/>
      <c r="B4" s="1"/>
      <c r="C4" s="1"/>
      <c r="D4" s="1"/>
      <c r="E4" s="1"/>
      <c r="F4" s="1"/>
      <c r="G4" s="1"/>
      <c r="H4" s="1"/>
      <c r="I4" s="1"/>
    </row>
    <row r="5" spans="1:9">
      <c r="A5" s="182"/>
      <c r="B5" s="182"/>
      <c r="C5" s="182"/>
      <c r="D5" s="182"/>
      <c r="E5" s="182"/>
      <c r="F5" s="182"/>
      <c r="G5" s="182"/>
      <c r="H5" s="182"/>
      <c r="I5" s="182"/>
    </row>
    <row r="6" spans="1:9">
      <c r="A6" s="182"/>
      <c r="B6" s="182"/>
      <c r="C6" s="182"/>
      <c r="D6" s="182"/>
      <c r="E6" s="182"/>
      <c r="F6" s="182"/>
      <c r="G6" s="182"/>
      <c r="H6" s="182"/>
      <c r="I6" s="182"/>
    </row>
    <row r="7" spans="1:9">
      <c r="A7" s="182"/>
      <c r="B7" s="182"/>
      <c r="C7" s="182"/>
      <c r="D7" s="182"/>
      <c r="E7" s="182"/>
      <c r="F7" s="182"/>
      <c r="G7" s="182"/>
      <c r="H7" s="182"/>
      <c r="I7" s="182"/>
    </row>
    <row r="8" spans="1:9">
      <c r="A8" s="182"/>
      <c r="B8" s="182"/>
      <c r="C8" s="182"/>
      <c r="D8" s="182"/>
      <c r="E8" s="182"/>
      <c r="F8" s="182"/>
      <c r="G8" s="182"/>
      <c r="H8" s="182"/>
      <c r="I8" s="182"/>
    </row>
    <row r="9" spans="1:9">
      <c r="A9" s="182"/>
      <c r="B9" s="182"/>
      <c r="C9" s="182"/>
      <c r="D9" s="182"/>
      <c r="E9" s="182"/>
      <c r="F9" s="182"/>
      <c r="G9" s="182"/>
      <c r="H9" s="182"/>
      <c r="I9" s="182"/>
    </row>
    <row r="10" spans="1:9">
      <c r="A10" s="182"/>
      <c r="B10" s="182"/>
      <c r="C10" s="182"/>
      <c r="D10" s="182"/>
      <c r="E10" s="182"/>
      <c r="F10" s="182"/>
      <c r="G10" s="182"/>
      <c r="H10" s="182"/>
      <c r="I10" s="182"/>
    </row>
    <row r="11" spans="1:9" ht="5.0999999999999996" customHeight="1">
      <c r="A11" s="35"/>
      <c r="B11" s="35"/>
      <c r="C11" s="35"/>
      <c r="D11" s="35"/>
      <c r="E11" s="35"/>
      <c r="F11" s="35"/>
      <c r="G11" s="35"/>
      <c r="H11" s="35"/>
      <c r="I11" s="35"/>
    </row>
    <row r="12" spans="1:9" ht="15.6" thickBot="1">
      <c r="A12" s="36" t="s">
        <v>582</v>
      </c>
      <c r="B12" s="37" t="s">
        <v>15</v>
      </c>
      <c r="C12" s="60" t="s">
        <v>583</v>
      </c>
      <c r="D12" s="38" t="s">
        <v>16</v>
      </c>
      <c r="E12" s="38" t="s">
        <v>584</v>
      </c>
      <c r="F12" s="39" t="s">
        <v>18</v>
      </c>
      <c r="G12" s="38" t="s">
        <v>585</v>
      </c>
      <c r="H12" s="38" t="s">
        <v>20</v>
      </c>
      <c r="I12" s="40" t="s">
        <v>586</v>
      </c>
    </row>
    <row r="13" spans="1:9" ht="30.6" thickTop="1">
      <c r="A13" s="62">
        <f>Answers!C141</f>
        <v>96</v>
      </c>
      <c r="B13" s="62" t="str">
        <f>Answers!D141</f>
        <v>5.1</v>
      </c>
      <c r="C13" s="63" t="str">
        <f>Answers!F141</f>
        <v>Have I identified the different products or services that I can grow, harvest and/or sell from my Management Unit?</v>
      </c>
      <c r="D13" s="64" t="str">
        <f>+Answers!E141</f>
        <v>CIC</v>
      </c>
      <c r="E13" s="41"/>
      <c r="F13" s="42"/>
      <c r="G13" s="148" t="str">
        <f>IF(Principio13456[[#This Row],[Answer]]="Yes","Conformity",IF(Principio13456[[#This Row],[Answer]]="No","Non-Conformity","Not Applicable"))</f>
        <v>Not Applicable</v>
      </c>
      <c r="H13" s="44" t="str">
        <f>IF(Principio13456[[#This Row],[Answer]]="No",Answers!I141," ")</f>
        <v xml:space="preserve"> </v>
      </c>
      <c r="I13" s="45" t="str">
        <f>+IF($F13=Answers!$G$3,Answers!$H141,IF($F13=Answers!$G$5,Answers!$H$5,Answers!$H$2))</f>
        <v>Waiting for your answer</v>
      </c>
    </row>
    <row r="14" spans="1:9" ht="45">
      <c r="A14" s="62">
        <f>Answers!C142</f>
        <v>97</v>
      </c>
      <c r="B14" s="62" t="str">
        <f>Answers!D142</f>
        <v>5.1</v>
      </c>
      <c r="C14" s="63" t="str">
        <f>Answers!F142</f>
        <v>Do I take advantage of the various identified resources and services found in my Management Unit, in line with my management objectives?</v>
      </c>
      <c r="D14" s="64" t="str">
        <f>+Answers!E142</f>
        <v>CIC</v>
      </c>
      <c r="E14" s="69"/>
      <c r="F14" s="51"/>
      <c r="G14" s="19" t="str">
        <f>IF(Principio13456[[#This Row],[Answer]]="Yes","Conformity",IF(Principio13456[[#This Row],[Answer]]="No","Non-Conformity","Not Applicable"))</f>
        <v>Not Applicable</v>
      </c>
      <c r="H14" s="81" t="str">
        <f>IF(Principio13456[[#This Row],[Answer]]="No",Answers!I142," ")</f>
        <v xml:space="preserve"> </v>
      </c>
      <c r="I14" s="82" t="str">
        <f>+IF($F14=Answers!$G$3,Answers!$H142,IF($F14=Answers!$G$5,Answers!$H$5,Answers!$H$2))</f>
        <v>Waiting for your answer</v>
      </c>
    </row>
    <row r="15" spans="1:9" ht="45">
      <c r="A15" s="62">
        <f>Answers!C143</f>
        <v>98</v>
      </c>
      <c r="B15" s="62" t="str">
        <f>Answers!D143</f>
        <v>5.1</v>
      </c>
      <c r="C15" s="63" t="str">
        <f>Answers!F143</f>
        <v>Have I made available to others the use of resources and services present in the Management Unit in line with the management objectives?</v>
      </c>
      <c r="D15" s="64" t="str">
        <f>+Answers!E143</f>
        <v>CIC</v>
      </c>
      <c r="E15" s="69"/>
      <c r="F15" s="51"/>
      <c r="G15" s="19" t="str">
        <f>IF(Principio13456[[#This Row],[Answer]]="Yes","Conformity",IF(Principio13456[[#This Row],[Answer]]="No","Non-Conformity","Not Applicable"))</f>
        <v>Not Applicable</v>
      </c>
      <c r="H15" s="81" t="str">
        <f>IF(Principio13456[[#This Row],[Answer]]="No",Answers!I143," ")</f>
        <v xml:space="preserve"> </v>
      </c>
      <c r="I15" s="82" t="str">
        <f>+IF($F15=Answers!$G$3,Answers!$H143,IF($F15=Answers!$G$5,Answers!$H$5,Answers!$H$2))</f>
        <v>Waiting for your answer</v>
      </c>
    </row>
    <row r="16" spans="1:9" ht="30">
      <c r="A16" s="62">
        <f>Answers!C144</f>
        <v>99</v>
      </c>
      <c r="B16" s="62" t="str">
        <f>Answers!D144</f>
        <v>5.1</v>
      </c>
      <c r="C16" s="63" t="str">
        <f>Answers!F144</f>
        <v>Do I know/use the FSC Ecosystem Services procedure? Do I make any promotional claims about "ecosystem services"?</v>
      </c>
      <c r="D16" s="64" t="str">
        <f>+Answers!E144</f>
        <v>CIC</v>
      </c>
      <c r="E16" s="46"/>
      <c r="F16" s="47"/>
      <c r="G16" s="19" t="str">
        <f>IF(Principio13456[[#This Row],[Answer]]="Yes","Conformity",IF(Principio13456[[#This Row],[Answer]]="No","Non-Conformity","Not Applicable"))</f>
        <v>Not Applicable</v>
      </c>
      <c r="H16" s="81" t="str">
        <f>IF(Principio13456[[#This Row],[Answer]]="No",Answers!I144," ")</f>
        <v xml:space="preserve"> </v>
      </c>
      <c r="I16" s="82" t="str">
        <f>+IF($F16=Answers!$G$3,Answers!$H144,IF($F16=Answers!$G$5,Answers!$H$5,Answers!$H$2))</f>
        <v>Waiting for your answer</v>
      </c>
    </row>
    <row r="17" spans="1:9">
      <c r="A17" s="62">
        <f>Answers!C145</f>
        <v>100</v>
      </c>
      <c r="B17" s="62" t="str">
        <f>Answers!D145</f>
        <v>5.2</v>
      </c>
      <c r="C17" s="63" t="str">
        <f>Answers!F145</f>
        <v>Do I harvest timber from my Management Unit?</v>
      </c>
      <c r="D17" s="64" t="str">
        <f>+Answers!E145</f>
        <v>CC</v>
      </c>
      <c r="E17" s="46"/>
      <c r="F17" s="47"/>
      <c r="G17" s="19" t="str">
        <f>IF(Principio13456[[#This Row],[Answer]]="Yes","Conformity",IF(Principio13456[[#This Row],[Answer]]="No","Non-Conformity","Not Applicable"))</f>
        <v>Not Applicable</v>
      </c>
      <c r="H17" s="81" t="str">
        <f>IF(Principio13456[[#This Row],[Answer]]="No",Answers!I145," ")</f>
        <v xml:space="preserve"> </v>
      </c>
      <c r="I17" s="82" t="str">
        <f>+IF($F17=Answers!$G$3,Answers!$H145,IF($F17=Answers!$G$5,Answers!$H$5,Answers!$H$2))</f>
        <v>Waiting for your answer</v>
      </c>
    </row>
    <row r="18" spans="1:9" ht="30">
      <c r="A18" s="62">
        <f>Answers!C146</f>
        <v>101</v>
      </c>
      <c r="B18" s="62" t="str">
        <f>Answers!D146</f>
        <v>5.2</v>
      </c>
      <c r="C18" s="63" t="str">
        <f>Answers!F146</f>
        <v>Have I determined harvesting rates or annual allowable cut of timber?</v>
      </c>
      <c r="D18" s="64" t="str">
        <f>+Answers!E146</f>
        <v>CC</v>
      </c>
      <c r="E18" s="46"/>
      <c r="F18" s="47"/>
      <c r="G18" s="19" t="str">
        <f>IF(Principio13456[[#This Row],[Answer]]="Yes","Conformity",IF(Principio13456[[#This Row],[Answer]]="No","Non-Conformity","Not Applicable"))</f>
        <v>Not Applicable</v>
      </c>
      <c r="H18" s="81" t="str">
        <f>IF(Principio13456[[#This Row],[Answer]]="No",Answers!I146," ")</f>
        <v xml:space="preserve"> </v>
      </c>
      <c r="I18" s="82" t="str">
        <f>+IF($F18=Answers!$G$3,Answers!$H146,IF($F18=Answers!$G$5,Answers!$H$5,Answers!$H$2))</f>
        <v>Waiting for your answer</v>
      </c>
    </row>
    <row r="19" spans="1:9">
      <c r="A19" s="62">
        <f>Answers!C147</f>
        <v>102</v>
      </c>
      <c r="B19" s="62" t="str">
        <f>Answers!D147</f>
        <v>5.2</v>
      </c>
      <c r="C19" s="63" t="str">
        <f>Answers!F147</f>
        <v>Do I harvest timber at or below the sustainable harvest level?</v>
      </c>
      <c r="D19" s="64" t="str">
        <f>+Answers!E147</f>
        <v>CC</v>
      </c>
      <c r="E19" s="52"/>
      <c r="F19" s="47"/>
      <c r="G19" s="19" t="str">
        <f>IF(Principio13456[[#This Row],[Answer]]="Yes","Conformity",IF(Principio13456[[#This Row],[Answer]]="No","Non-Conformity","Not Applicable"))</f>
        <v>Not Applicable</v>
      </c>
      <c r="H19" s="81" t="str">
        <f>IF(Principio13456[[#This Row],[Answer]]="No",Answers!I147," ")</f>
        <v xml:space="preserve"> </v>
      </c>
      <c r="I19" s="82" t="str">
        <f>+IF($F19=Answers!$G$3,Answers!$H147,IF($F19=Answers!$G$5,Answers!$H$5,Answers!$H$2))</f>
        <v>Waiting for your answer</v>
      </c>
    </row>
    <row r="20" spans="1:9">
      <c r="A20" s="62">
        <f>Answers!C148</f>
        <v>103</v>
      </c>
      <c r="B20" s="62" t="str">
        <f>Answers!D148</f>
        <v>5.2</v>
      </c>
      <c r="C20" s="63" t="str">
        <f>Answers!F148</f>
        <v>Do I keep a record of the volume of timber I harvest?</v>
      </c>
      <c r="D20" s="64" t="str">
        <f>+Answers!E148</f>
        <v>CC</v>
      </c>
      <c r="E20" s="46"/>
      <c r="F20" s="47"/>
      <c r="G20" s="19" t="str">
        <f>IF(Principio13456[[#This Row],[Answer]]="Yes","Conformity",IF(Principio13456[[#This Row],[Answer]]="No","Non-Conformity","Not Applicable"))</f>
        <v>Not Applicable</v>
      </c>
      <c r="H20" s="49" t="str">
        <f>IF(Principio13456[[#This Row],[Answer]]="No",Answers!I148," ")</f>
        <v xml:space="preserve"> </v>
      </c>
      <c r="I20" s="82" t="str">
        <f>+IF($F20=Answers!$G$3,Answers!$H148,IF($F20=Answers!$G$5,Answers!$H$5,Answers!$H$2))</f>
        <v>Waiting for your answer</v>
      </c>
    </row>
    <row r="21" spans="1:9" ht="30">
      <c r="A21" s="62">
        <f>Answers!C149</f>
        <v>104</v>
      </c>
      <c r="B21" s="62" t="str">
        <f>Answers!D149</f>
        <v>5.2</v>
      </c>
      <c r="C21" s="63" t="str">
        <f>Answers!F149</f>
        <v>Do I harvest non-timber forest products (e.g. latex, nuts, honey etc.) from my Management Unit?</v>
      </c>
      <c r="D21" s="64" t="str">
        <f>+Answers!E149</f>
        <v>CC</v>
      </c>
      <c r="E21" s="46"/>
      <c r="F21" s="47"/>
      <c r="G21" s="150" t="str">
        <f>IF(Principio13456[[#This Row],[Answer]]="Yes","Conformity",IF(Principio13456[[#This Row],[Answer]]="No","Non-Conformity","Not Applicable"))</f>
        <v>Not Applicable</v>
      </c>
      <c r="H21" s="49" t="str">
        <f>IF(Principio13456[[#This Row],[Answer]]="No",Answers!I149," ")</f>
        <v xml:space="preserve"> </v>
      </c>
      <c r="I21" s="82" t="str">
        <f>+IF($F21=Answers!$G$3,Answers!$H149,IF($F21=Answers!$G$5,Answers!$H$5,Answers!$H$2))</f>
        <v>Waiting for your answer</v>
      </c>
    </row>
    <row r="22" spans="1:9" ht="30">
      <c r="A22" s="62">
        <f>Answers!C150</f>
        <v>105</v>
      </c>
      <c r="B22" s="62" t="str">
        <f>Answers!D150</f>
        <v>5.2</v>
      </c>
      <c r="C22" s="63" t="str">
        <f>Answers!F150</f>
        <v>Have I determined a sustainable harvest rate for the non-timber forest products I harvest?</v>
      </c>
      <c r="D22" s="64" t="str">
        <f>+Answers!E150</f>
        <v>CC</v>
      </c>
      <c r="E22" s="46"/>
      <c r="F22" s="47"/>
      <c r="G22" s="19" t="str">
        <f>IF(Principio13456[[#This Row],[Answer]]="Yes","Conformity",IF(Principio13456[[#This Row],[Answer]]="No","Non-Conformity","Not Applicable"))</f>
        <v>Not Applicable</v>
      </c>
      <c r="H22" s="49" t="str">
        <f>IF(Principio13456[[#This Row],[Answer]]="No",Answers!I150," ")</f>
        <v xml:space="preserve"> </v>
      </c>
      <c r="I22" s="82" t="str">
        <f>+IF($F22=Answers!$G$3,Answers!$H150,IF($F22=Answers!$G$5,Answers!$H$5,Answers!$H$2))</f>
        <v>Waiting for your answer</v>
      </c>
    </row>
    <row r="23" spans="1:9" ht="30">
      <c r="A23" s="62">
        <f>Answers!C151</f>
        <v>106</v>
      </c>
      <c r="B23" s="62" t="str">
        <f>Answers!D151</f>
        <v>5.2</v>
      </c>
      <c r="C23" s="63" t="str">
        <f>Answers!F151</f>
        <v>Do I harvest the non-timber forest products at or below that sustainable rate?</v>
      </c>
      <c r="D23" s="64" t="str">
        <f>+Answers!E151</f>
        <v>CC</v>
      </c>
      <c r="E23" s="46"/>
      <c r="F23" s="47"/>
      <c r="G23" s="19" t="str">
        <f>IF(Principio13456[[#This Row],[Answer]]="Yes","Conformity",IF(Principio13456[[#This Row],[Answer]]="No","Non-Conformity","Not Applicable"))</f>
        <v>Not Applicable</v>
      </c>
      <c r="H23" s="49" t="str">
        <f>IF(Principio13456[[#This Row],[Answer]]="No",Answers!I151," ")</f>
        <v xml:space="preserve"> </v>
      </c>
      <c r="I23" s="82" t="str">
        <f>+IF($F23=Answers!$G$3,Answers!$H151,IF($F23=Answers!$G$5,Answers!$H$5,Answers!$H$2))</f>
        <v>Waiting for your answer</v>
      </c>
    </row>
    <row r="24" spans="1:9" ht="30">
      <c r="A24" s="62">
        <f>Answers!C152</f>
        <v>107</v>
      </c>
      <c r="B24" s="62" t="str">
        <f>Answers!D152</f>
        <v>5.2</v>
      </c>
      <c r="C24" s="63" t="str">
        <f>Answers!F152</f>
        <v>Do I keep a record of the volume of non-timber forest products I harvest?</v>
      </c>
      <c r="D24" s="64" t="str">
        <f>+Answers!E152</f>
        <v>CC</v>
      </c>
      <c r="E24" s="46"/>
      <c r="F24" s="47"/>
      <c r="G24" s="19" t="str">
        <f>IF(Principio13456[[#This Row],[Answer]]="Yes","Conformity",IF(Principio13456[[#This Row],[Answer]]="No","Non-Conformity","Not Applicable"))</f>
        <v>Not Applicable</v>
      </c>
      <c r="H24" s="49" t="str">
        <f>IF(Principio13456[[#This Row],[Answer]]="No",Answers!I152," ")</f>
        <v xml:space="preserve"> </v>
      </c>
      <c r="I24" s="50" t="str">
        <f>+IF($F24=Answers!$G$3,Answers!$H152,IF($F24=Answers!$G$5,Answers!$H$5,Answers!$H$2))</f>
        <v>Waiting for your answer</v>
      </c>
    </row>
    <row r="25" spans="1:9" ht="45">
      <c r="A25" s="62">
        <f>Answers!C153</f>
        <v>108</v>
      </c>
      <c r="B25" s="62" t="str">
        <f>Answers!D153</f>
        <v>5.3</v>
      </c>
      <c r="C25" s="63" t="str">
        <f>Answers!F153</f>
        <v>Do I keep records of costs related to all activities, including those that contribute to prevent and mitigate or compensate for negative impacts of my activities?</v>
      </c>
      <c r="D25" s="64" t="str">
        <f>+Answers!E153</f>
        <v>CIC</v>
      </c>
      <c r="E25" s="46"/>
      <c r="F25" s="47"/>
      <c r="G25" s="19" t="str">
        <f>IF(Principio13456[[#This Row],[Answer]]="Yes","Conformity",IF(Principio13456[[#This Row],[Answer]]="No","Non-Conformity","Not Applicable"))</f>
        <v>Not Applicable</v>
      </c>
      <c r="H25" s="49" t="str">
        <f>IF(Principio13456[[#This Row],[Answer]]="No",Answers!I153," ")</f>
        <v xml:space="preserve"> </v>
      </c>
      <c r="I25" s="50" t="str">
        <f>+IF($F25=Answers!$G$3,Answers!$H153,IF($F25=Answers!$G$5,Answers!$H$5,Answers!$H$2))</f>
        <v>Waiting for your answer</v>
      </c>
    </row>
    <row r="26" spans="1:9" ht="30">
      <c r="A26" s="62">
        <f>Answers!C154</f>
        <v>109</v>
      </c>
      <c r="B26" s="62" t="str">
        <f>Answers!D154</f>
        <v>5.3</v>
      </c>
      <c r="C26" s="63" t="str">
        <f>Answers!F154</f>
        <v>Do I identify the positive impacts of my forest management activities?</v>
      </c>
      <c r="D26" s="64" t="str">
        <f>+Answers!E154</f>
        <v>CIC</v>
      </c>
      <c r="E26" s="54"/>
      <c r="F26" s="47"/>
      <c r="G26" s="19" t="str">
        <f>IF(Principio13456[[#This Row],[Answer]]="Yes","Conformity",IF(Principio13456[[#This Row],[Answer]]="No","Non-Conformity","Not Applicable"))</f>
        <v>Not Applicable</v>
      </c>
      <c r="H26" s="49" t="str">
        <f>IF(Principio13456[[#This Row],[Answer]]="No",Answers!I154," ")</f>
        <v xml:space="preserve"> </v>
      </c>
      <c r="I26" s="50" t="str">
        <f>+IF($F26=Answers!$G$3,Answers!$H154,IF($F26=Answers!$G$5,Answers!$H$5,Answers!$H$2))</f>
        <v>Waiting for your answer</v>
      </c>
    </row>
    <row r="27" spans="1:9">
      <c r="A27" s="62"/>
      <c r="B27" s="62"/>
      <c r="C27" s="63"/>
      <c r="D27" s="64"/>
      <c r="E27" s="46"/>
      <c r="F27" s="76">
        <f>+F26</f>
        <v>0</v>
      </c>
      <c r="G27" s="19" t="str">
        <f>IF(Principio13456[[#This Row],[Answer]]="Yes","Conformity",IF(Principio13456[[#This Row],[Answer]]="No","Non-Conformity","Not Applicable"))</f>
        <v>Not Applicable</v>
      </c>
      <c r="H27" s="49" t="str">
        <f>IF(Principio13456[[#This Row],[Answer]]="No",Answers!I155," ")</f>
        <v xml:space="preserve"> </v>
      </c>
      <c r="I27" s="50" t="str">
        <f>+IF($F27=Answers!$G$3,Answers!$H155,IF($F27=Answers!$G$5,Answers!$H$5,Answers!$H$2))</f>
        <v>Waiting for your answer</v>
      </c>
    </row>
    <row r="28" spans="1:9" ht="30">
      <c r="A28" s="62">
        <f>Answers!C156</f>
        <v>110</v>
      </c>
      <c r="B28" s="62" t="str">
        <f>Answers!D156</f>
        <v>5.4</v>
      </c>
      <c r="C28" s="63" t="str">
        <f>Answers!F156</f>
        <v xml:space="preserve">Do I use goods, services or facilities from third parties or companies? Are they from the neighborhood? </v>
      </c>
      <c r="D28" s="64" t="str">
        <f>+Answers!E156</f>
        <v>CIC</v>
      </c>
      <c r="E28" s="46"/>
      <c r="F28" s="47"/>
      <c r="G28" s="19" t="str">
        <f>IF(Principio13456[[#This Row],[Answer]]="No","Conformity",IF(Principio13456[[#This Row],[Answer]]="Yes","Non-Conformity","Not Applicable"))</f>
        <v>Not Applicable</v>
      </c>
      <c r="H28" s="49" t="str">
        <f>IF(Principio13456[[#This Row],[Answer]]="Yes",Answers!I156," ")</f>
        <v xml:space="preserve"> </v>
      </c>
      <c r="I28" s="50" t="str">
        <f>+IF($F28=Answers!$G$2,Answers!$H156,IF($F28=Answers!$G$5,Answers!$H$5,Answers!$H$2))</f>
        <v>Waiting for your answer</v>
      </c>
    </row>
    <row r="29" spans="1:9" ht="45">
      <c r="A29" s="62">
        <f>Answers!C157</f>
        <v>111</v>
      </c>
      <c r="B29" s="62" t="str">
        <f>Answers!D157</f>
        <v>5.5</v>
      </c>
      <c r="C29" s="63" t="str">
        <f>Answers!F157</f>
        <v>Do I know the costs of my forest management activities and the prices of the products I sell? Am I able to calculate the cost/benefit ratio?</v>
      </c>
      <c r="D29" s="64" t="str">
        <f>+Answers!E157</f>
        <v>CIC</v>
      </c>
      <c r="E29" s="69"/>
      <c r="F29" s="51"/>
      <c r="G29" s="19" t="str">
        <f>IF(Principio13456[[#This Row],[Answer]]="Yes","Conformity",IF(Principio13456[[#This Row],[Answer]]="No","Non-Conformity","Not Applicable"))</f>
        <v>Not Applicable</v>
      </c>
      <c r="H29" s="49" t="str">
        <f>IF(Principio13456[[#This Row],[Answer]]="No",Answers!I157," ")</f>
        <v xml:space="preserve"> </v>
      </c>
      <c r="I29" s="50" t="str">
        <f>+IF($F29=Answers!$G$3,Answers!$H157,IF($F29=Answers!$G$5,Answers!$H$5,Answers!$H$2))</f>
        <v>Waiting for your answer</v>
      </c>
    </row>
    <row r="30" spans="1:9" ht="30">
      <c r="A30" s="62">
        <f>Answers!C158</f>
        <v>112</v>
      </c>
      <c r="B30" s="62" t="str">
        <f>Answers!D158</f>
        <v>5.5</v>
      </c>
      <c r="C30" s="63" t="str">
        <f>Answers!F158</f>
        <v>Do I have and implement resources allocated to comply with the management plan and the FSC certification standard?</v>
      </c>
      <c r="D30" s="64" t="str">
        <f>+Answers!E158</f>
        <v>CIC</v>
      </c>
      <c r="E30" s="54"/>
      <c r="F30" s="47"/>
      <c r="G30" s="19" t="str">
        <f>IF(Principio13456[[#This Row],[Answer]]="Yes","Conformity",IF(Principio13456[[#This Row],[Answer]]="No","Non-Conformity","Not Applicable"))</f>
        <v>Not Applicable</v>
      </c>
      <c r="H30" s="49" t="str">
        <f>IF(Principio13456[[#This Row],[Answer]]="No",Answers!I158," ")</f>
        <v xml:space="preserve"> </v>
      </c>
      <c r="I30" s="50" t="str">
        <f>+IF($F30=Answers!$G$3,Answers!$H158,IF($F30=Answers!$G$5,Answers!$H$5,Answers!$H$2))</f>
        <v>Waiting for your answer</v>
      </c>
    </row>
  </sheetData>
  <sheetProtection algorithmName="SHA-512" hashValue="JXvNUos5lDrXFkIqOkhyNXfodnSDX7Rd71CgQdrcK0xlHu5YxFk6ZE+K8j40XeLTtsqPwxDkOkWuwUrAAXDn+A==" saltValue="GDspa8aYAJXPcjEAkvIRYg==" spinCount="100000" sheet="1" formatColumns="0" formatRows="0" autoFilter="0" pivotTables="0"/>
  <mergeCells count="4">
    <mergeCell ref="A1:I1"/>
    <mergeCell ref="A2:I2"/>
    <mergeCell ref="A3:I3"/>
    <mergeCell ref="A5:I10"/>
  </mergeCells>
  <conditionalFormatting sqref="A13:C30">
    <cfRule type="expression" dxfId="168" priority="3">
      <formula>$D13="CIC"</formula>
    </cfRule>
  </conditionalFormatting>
  <conditionalFormatting sqref="A13:D30">
    <cfRule type="expression" dxfId="167" priority="2">
      <formula>$D13="CC"</formula>
    </cfRule>
  </conditionalFormatting>
  <conditionalFormatting sqref="D13:D30">
    <cfRule type="containsText" dxfId="166" priority="4" operator="containsText" text="CIC">
      <formula>NOT(ISERROR(SEARCH("CIC",D13)))</formula>
    </cfRule>
    <cfRule type="containsText" dxfId="165" priority="5" operator="containsText" text="CC">
      <formula>NOT(ISERROR(SEARCH("CC",D13)))</formula>
    </cfRule>
  </conditionalFormatting>
  <conditionalFormatting sqref="G13:G30">
    <cfRule type="beginsWith" dxfId="164" priority="6" operator="beginsWith" text="Conformity">
      <formula>LEFT(G13,LEN("Conformity"))="Conformity"</formula>
    </cfRule>
    <cfRule type="beginsWith" dxfId="163" priority="7" operator="beginsWith" text="Non-Conformity">
      <formula>LEFT(G13,LEN("Non-Conformity"))="Non-Conformity"</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7307695-A762-4417-9A07-77D8A904C16E}">
          <x14:formula1>
            <xm:f>Answers!$A$1:$A$4</xm:f>
          </x14:formula1>
          <xm:sqref>F13:F30</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D728-B42A-481C-854F-61848811848A}">
  <sheetPr>
    <tabColor rgb="FF78BE20"/>
  </sheetPr>
  <dimension ref="A1:I44"/>
  <sheetViews>
    <sheetView showZeros="0" zoomScale="60" zoomScaleNormal="6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8" bestFit="1" customWidth="1"/>
    <col min="2" max="2" width="8.140625" style="68" bestFit="1" customWidth="1"/>
    <col min="3" max="3" width="60.85546875" style="68" customWidth="1"/>
    <col min="4" max="4" width="5.5703125" style="68" customWidth="1"/>
    <col min="5" max="5" width="9.42578125" style="68" hidden="1" customWidth="1"/>
    <col min="6" max="6" width="10.5703125" style="68" customWidth="1"/>
    <col min="7" max="7" width="20.85546875" style="68" bestFit="1" customWidth="1"/>
    <col min="8" max="8" width="15.5703125" style="68" customWidth="1"/>
    <col min="9" max="9" width="69.42578125" style="68" customWidth="1"/>
    <col min="10" max="16384" width="11.5703125" style="68"/>
  </cols>
  <sheetData>
    <row r="1" spans="1:9" ht="24.6">
      <c r="A1" s="179" t="s">
        <v>579</v>
      </c>
      <c r="B1" s="180"/>
      <c r="C1" s="180"/>
      <c r="D1" s="180"/>
      <c r="E1" s="180"/>
      <c r="F1" s="180"/>
      <c r="G1" s="180"/>
      <c r="H1" s="180"/>
      <c r="I1" s="181"/>
    </row>
    <row r="2" spans="1:9" ht="54.95" customHeight="1">
      <c r="A2" s="177" t="s">
        <v>593</v>
      </c>
      <c r="B2" s="178"/>
      <c r="C2" s="178"/>
      <c r="D2" s="178"/>
      <c r="E2" s="178"/>
      <c r="F2" s="178"/>
      <c r="G2" s="178"/>
      <c r="H2" s="178"/>
      <c r="I2" s="178"/>
    </row>
    <row r="3" spans="1:9">
      <c r="A3" s="175" t="s">
        <v>588</v>
      </c>
      <c r="B3" s="175"/>
      <c r="C3" s="175"/>
      <c r="D3" s="175"/>
      <c r="E3" s="175"/>
      <c r="F3" s="175"/>
      <c r="G3" s="175"/>
      <c r="H3" s="175"/>
      <c r="I3" s="175"/>
    </row>
    <row r="4" spans="1:9" ht="5.0999999999999996" customHeight="1">
      <c r="A4" s="1"/>
      <c r="B4" s="1"/>
      <c r="C4" s="1"/>
      <c r="D4" s="1"/>
      <c r="E4" s="1"/>
      <c r="F4" s="1"/>
      <c r="G4" s="1"/>
      <c r="H4" s="1"/>
      <c r="I4" s="1"/>
    </row>
    <row r="5" spans="1:9">
      <c r="A5" s="182"/>
      <c r="B5" s="182"/>
      <c r="C5" s="182"/>
      <c r="D5" s="182"/>
      <c r="E5" s="182"/>
      <c r="F5" s="182"/>
      <c r="G5" s="182"/>
      <c r="H5" s="182"/>
      <c r="I5" s="182"/>
    </row>
    <row r="6" spans="1:9">
      <c r="A6" s="182"/>
      <c r="B6" s="182"/>
      <c r="C6" s="182"/>
      <c r="D6" s="182"/>
      <c r="E6" s="182"/>
      <c r="F6" s="182"/>
      <c r="G6" s="182"/>
      <c r="H6" s="182"/>
      <c r="I6" s="182"/>
    </row>
    <row r="7" spans="1:9">
      <c r="A7" s="182"/>
      <c r="B7" s="182"/>
      <c r="C7" s="182"/>
      <c r="D7" s="182"/>
      <c r="E7" s="182"/>
      <c r="F7" s="182"/>
      <c r="G7" s="182"/>
      <c r="H7" s="182"/>
      <c r="I7" s="182"/>
    </row>
    <row r="8" spans="1:9">
      <c r="A8" s="182"/>
      <c r="B8" s="182"/>
      <c r="C8" s="182"/>
      <c r="D8" s="182"/>
      <c r="E8" s="182"/>
      <c r="F8" s="182"/>
      <c r="G8" s="182"/>
      <c r="H8" s="182"/>
      <c r="I8" s="182"/>
    </row>
    <row r="9" spans="1:9">
      <c r="A9" s="182"/>
      <c r="B9" s="182"/>
      <c r="C9" s="182"/>
      <c r="D9" s="182"/>
      <c r="E9" s="182"/>
      <c r="F9" s="182"/>
      <c r="G9" s="182"/>
      <c r="H9" s="182"/>
      <c r="I9" s="182"/>
    </row>
    <row r="10" spans="1:9">
      <c r="A10" s="182"/>
      <c r="B10" s="182"/>
      <c r="C10" s="182"/>
      <c r="D10" s="182"/>
      <c r="E10" s="182"/>
      <c r="F10" s="182"/>
      <c r="G10" s="182"/>
      <c r="H10" s="182"/>
      <c r="I10" s="182"/>
    </row>
    <row r="11" spans="1:9" ht="5.0999999999999996" customHeight="1">
      <c r="A11" s="35"/>
      <c r="B11" s="35"/>
      <c r="C11" s="35"/>
      <c r="D11" s="35"/>
      <c r="E11" s="35"/>
      <c r="F11" s="35"/>
      <c r="G11" s="35"/>
      <c r="H11" s="35"/>
      <c r="I11" s="35"/>
    </row>
    <row r="12" spans="1:9" ht="15.6" thickBot="1">
      <c r="A12" s="36" t="s">
        <v>582</v>
      </c>
      <c r="B12" s="37" t="s">
        <v>15</v>
      </c>
      <c r="C12" s="60" t="s">
        <v>583</v>
      </c>
      <c r="D12" s="38" t="s">
        <v>16</v>
      </c>
      <c r="E12" s="38" t="s">
        <v>584</v>
      </c>
      <c r="F12" s="39" t="s">
        <v>18</v>
      </c>
      <c r="G12" s="38" t="s">
        <v>585</v>
      </c>
      <c r="H12" s="38" t="s">
        <v>20</v>
      </c>
      <c r="I12" s="40" t="s">
        <v>586</v>
      </c>
    </row>
    <row r="13" spans="1:9" ht="45.6" thickTop="1">
      <c r="A13" s="62">
        <f>Answers!C159</f>
        <v>113</v>
      </c>
      <c r="B13" s="62" t="str">
        <f>Answers!D159</f>
        <v>6.1</v>
      </c>
      <c r="C13" s="63" t="str">
        <f>Answers!F159</f>
        <v>Do I have an assessment that identifies environmental values within my Management Unit or outside of it when they may be affected by my activities?</v>
      </c>
      <c r="D13" s="64" t="str">
        <f>+Answers!E159</f>
        <v>CC</v>
      </c>
      <c r="E13" s="41"/>
      <c r="F13" s="42"/>
      <c r="G13" s="148" t="str">
        <f>IF(Principio137[[#This Row],[Answer]]="Yes","Conformity",IF(Principio137[[#This Row],[Answer]]="No","Non-Conformity","Not Applicable"))</f>
        <v>Not Applicable</v>
      </c>
      <c r="H13" s="44" t="str">
        <f>IF(Principio137[[#This Row],[Answer]]="No",Answers!I159," ")</f>
        <v xml:space="preserve"> </v>
      </c>
      <c r="I13" s="45" t="str">
        <f>+IF($F13=Answers!$G$3,Answers!$H159,IF($F13=Answers!$G$5,Answers!$H$5,Answers!$H$2))</f>
        <v>Waiting for your answer</v>
      </c>
    </row>
    <row r="14" spans="1:9">
      <c r="A14" s="62"/>
      <c r="B14" s="62"/>
      <c r="C14" s="63"/>
      <c r="D14" s="64"/>
      <c r="E14" s="46"/>
      <c r="F14" s="76">
        <f>+F13</f>
        <v>0</v>
      </c>
      <c r="G14" s="77" t="str">
        <f>IF(Principio137[[#This Row],[Answer]]="Yes","Conformity",IF(Principio137[[#This Row],[Answer]]="No","Non-Conformity","Not Applicable"))</f>
        <v>Not Applicable</v>
      </c>
      <c r="H14" s="49" t="str">
        <f>IF(Principio137[[#This Row],[Answer]]="No",Answers!I160," ")</f>
        <v xml:space="preserve"> </v>
      </c>
      <c r="I14" s="50" t="str">
        <f>+IF($F14=Answers!$G$3,Answers!$H160,IF($F14=Answers!$G$10,Answers!$H$5,Answers!$H$2))</f>
        <v>Waiting for your answer</v>
      </c>
    </row>
    <row r="15" spans="1:9">
      <c r="A15" s="62"/>
      <c r="B15" s="62"/>
      <c r="C15" s="63"/>
      <c r="D15" s="64"/>
      <c r="E15" s="46"/>
      <c r="F15" s="76">
        <f>+F13</f>
        <v>0</v>
      </c>
      <c r="G15" s="155" t="str">
        <f>IF(Principio137[[#This Row],[Answer]]="Yes","Conformity",IF(Principio137[[#This Row],[Answer]]="No","Non-Conformity","Not Applicable"))</f>
        <v>Not Applicable</v>
      </c>
      <c r="H15" s="49" t="str">
        <f>IF(Principio137[[#This Row],[Answer]]="No",Answers!I161," ")</f>
        <v xml:space="preserve"> </v>
      </c>
      <c r="I15" s="50" t="str">
        <f>+IF($F15=Answers!$G$3,Answers!$H161,IF($F15=Answers!$G$10,Answers!$H$5,Answers!$H$2))</f>
        <v>Waiting for your answer</v>
      </c>
    </row>
    <row r="16" spans="1:9" ht="45">
      <c r="A16" s="62">
        <f>Answers!C162</f>
        <v>114</v>
      </c>
      <c r="B16" s="62" t="str">
        <f>Answers!D162</f>
        <v>6.2</v>
      </c>
      <c r="C16" s="63" t="str">
        <f>Answers!F162</f>
        <v>Before carrying out management activities, do I know the potential impacts they could have on the identified environmental values?</v>
      </c>
      <c r="D16" s="64" t="str">
        <f>+Answers!E162</f>
        <v>CC</v>
      </c>
      <c r="E16" s="70" t="s">
        <v>584</v>
      </c>
      <c r="F16" s="47"/>
      <c r="G16" s="19" t="str">
        <f>IF(Principio137[[#This Row],[Answer]]="Yes","Conformity",IF(Principio137[[#This Row],[Answer]]="No","Non-Conformity","Not Applicable"))</f>
        <v>Not Applicable</v>
      </c>
      <c r="H16" s="49" t="str">
        <f>IF(Principio137[[#This Row],[Answer]]="No",Answers!I162," ")</f>
        <v xml:space="preserve"> </v>
      </c>
      <c r="I16" s="50" t="str">
        <f>+IF($F16=Answers!$G$3,Answers!$H162,IF($F16=Answers!$G$10,Answers!$H$5,Answers!$H$2))</f>
        <v>Waiting for your answer</v>
      </c>
    </row>
    <row r="17" spans="1:9">
      <c r="A17" s="62"/>
      <c r="B17" s="62"/>
      <c r="C17" s="63"/>
      <c r="D17" s="64"/>
      <c r="E17" s="70" t="s">
        <v>584</v>
      </c>
      <c r="F17" s="76">
        <f>+F16</f>
        <v>0</v>
      </c>
      <c r="G17" s="77" t="str">
        <f>IF(Principio137[[#This Row],[Answer]]="Yes","Conformity",IF(Principio137[[#This Row],[Answer]]="No","Non-Conformity","Not Applicable"))</f>
        <v>Not Applicable</v>
      </c>
      <c r="H17" s="49" t="str">
        <f>IF(Principio137[[#This Row],[Answer]]="No",Answers!I163," ")</f>
        <v xml:space="preserve"> </v>
      </c>
      <c r="I17" s="50" t="str">
        <f>+IF($F17=Answers!$G$3,Answers!$H163,IF($F17=Answers!$G$10,Answers!$H$5,Answers!$H$2))</f>
        <v>Waiting for your answer</v>
      </c>
    </row>
    <row r="18" spans="1:9" ht="30">
      <c r="A18" s="62">
        <f>Answers!C164</f>
        <v>115</v>
      </c>
      <c r="B18" s="62" t="str">
        <f>Answers!D164</f>
        <v>6.3</v>
      </c>
      <c r="C18" s="63" t="str">
        <f>Answers!F164</f>
        <v>Do I carry out activities in a way that prevents and protects environmental values from potential negative impacts?</v>
      </c>
      <c r="D18" s="64" t="str">
        <f>+Answers!E164</f>
        <v>CC</v>
      </c>
      <c r="E18" s="70" t="s">
        <v>584</v>
      </c>
      <c r="F18" s="47"/>
      <c r="G18" s="150" t="str">
        <f>IF(Principio137[[#This Row],[Answer]]="Yes","Conformity",IF(Principio137[[#This Row],[Answer]]="No","Non-Conformity","Not Applicable"))</f>
        <v>Not Applicable</v>
      </c>
      <c r="H18" s="49" t="str">
        <f>IF(Principio137[[#This Row],[Answer]]="No",Answers!I164," ")</f>
        <v xml:space="preserve"> </v>
      </c>
      <c r="I18" s="50" t="str">
        <f>+IF($F18=Answers!$G$3,Answers!$H164,IF($F18=Answers!$G$10,Answers!$H$5,Answers!$H$2))</f>
        <v>Waiting for your answer</v>
      </c>
    </row>
    <row r="19" spans="1:9">
      <c r="A19" s="62"/>
      <c r="B19" s="62"/>
      <c r="C19" s="63"/>
      <c r="D19" s="64"/>
      <c r="E19" s="70" t="s">
        <v>584</v>
      </c>
      <c r="F19" s="76">
        <f>+F18</f>
        <v>0</v>
      </c>
      <c r="G19" s="77" t="str">
        <f>IF(Principio137[[#This Row],[Answer]]="Yes","Conformity",IF(Principio137[[#This Row],[Answer]]="No","Non-Conformity","Not Applicable"))</f>
        <v>Not Applicable</v>
      </c>
      <c r="H19" s="49" t="str">
        <f>IF(Principio137[[#This Row],[Answer]]="No",Answers!I165," ")</f>
        <v xml:space="preserve"> </v>
      </c>
      <c r="I19" s="50" t="str">
        <f>+IF($F19=Answers!$G$3,Answers!$H165,IF($F19=Answers!$G$10,Answers!$H$5,Answers!$H$2))</f>
        <v>Waiting for your answer</v>
      </c>
    </row>
    <row r="20" spans="1:9" ht="30">
      <c r="A20" s="62">
        <f>Answers!C166</f>
        <v>116</v>
      </c>
      <c r="B20" s="62" t="str">
        <f>Answers!D166</f>
        <v>6.3</v>
      </c>
      <c r="C20" s="63" t="str">
        <f>Answers!F166</f>
        <v>If I have caused an impact, do I change practices and repair or mitigate the damage caused?</v>
      </c>
      <c r="D20" s="64" t="str">
        <f>+Answers!E166</f>
        <v>CC</v>
      </c>
      <c r="E20" s="70" t="s">
        <v>584</v>
      </c>
      <c r="F20" s="47"/>
      <c r="G20" s="19" t="str">
        <f>IF(Principio137[[#This Row],[Answer]]="Yes","Conformity",IF(Principio137[[#This Row],[Answer]]="No","Non-Conformity","Not Applicable"))</f>
        <v>Not Applicable</v>
      </c>
      <c r="H20" s="49" t="str">
        <f>IF(Principio137[[#This Row],[Answer]]="No",Answers!I166," ")</f>
        <v xml:space="preserve"> </v>
      </c>
      <c r="I20" s="50" t="str">
        <f>+IF($F20=Answers!$G$3,Answers!$H166,IF($F20=Answers!$G$10,Answers!$H$5,Answers!$H$2))</f>
        <v>Waiting for your answer</v>
      </c>
    </row>
    <row r="21" spans="1:9" ht="30">
      <c r="A21" s="62">
        <f>Answers!C167</f>
        <v>117</v>
      </c>
      <c r="B21" s="62" t="str">
        <f>Answers!D167</f>
        <v>6.4</v>
      </c>
      <c r="C21" s="63" t="str">
        <f>Answers!F167</f>
        <v>In the assessment of environmental values, do I identify any rare, threatened or CITES-listed species and their habitats?</v>
      </c>
      <c r="D21" s="64" t="str">
        <f>+Answers!E167</f>
        <v>CC</v>
      </c>
      <c r="E21" s="46"/>
      <c r="F21" s="47"/>
      <c r="G21" s="19" t="str">
        <f>IF(Principio137[[#This Row],[Answer]]="Yes","Conformity",IF(Principio137[[#This Row],[Answer]]="No","Non-Conformity","Not Applicable"))</f>
        <v>Not Applicable</v>
      </c>
      <c r="H21" s="49" t="str">
        <f>IF(Principio137[[#This Row],[Answer]]="No",Answers!I167," ")</f>
        <v xml:space="preserve"> </v>
      </c>
      <c r="I21" s="50" t="str">
        <f>+IF($F21=Answers!$G$3,Answers!$H167,IF($F21=Answers!$G$10,Answers!$H$5,Answers!$H$2))</f>
        <v>Waiting for your answer</v>
      </c>
    </row>
    <row r="22" spans="1:9" ht="45">
      <c r="A22" s="62">
        <f>Answers!C168</f>
        <v>118</v>
      </c>
      <c r="B22" s="62" t="str">
        <f>Answers!D168</f>
        <v>6.4</v>
      </c>
      <c r="C22" s="63" t="str">
        <f>Answers!F168</f>
        <v>If rare and threatened species and CITES-listed species and their habitats are identified, do I have measures in place to protect those species and their habitats?</v>
      </c>
      <c r="D22" s="64" t="str">
        <f>+Answers!E168</f>
        <v>CC</v>
      </c>
      <c r="E22" s="46"/>
      <c r="F22" s="47"/>
      <c r="G22" s="19" t="str">
        <f>IF(Principio137[[#This Row],[Answer]]="Yes","Conformity",IF(Principio137[[#This Row],[Answer]]="No","Non-Conformity","Not Applicable"))</f>
        <v>Not Applicable</v>
      </c>
      <c r="H22" s="49" t="str">
        <f>IF(Principio137[[#This Row],[Answer]]="No",Answers!I168," ")</f>
        <v xml:space="preserve"> </v>
      </c>
      <c r="I22" s="50" t="str">
        <f>+IF($F22=Answers!$G$3,Answers!$H168,IF($F22=Answers!$G$10,Answers!$H$5,Answers!$H$2))</f>
        <v>Waiting for your answer</v>
      </c>
    </row>
    <row r="23" spans="1:9">
      <c r="A23" s="62"/>
      <c r="B23" s="62"/>
      <c r="C23" s="63"/>
      <c r="D23" s="64"/>
      <c r="E23" s="46"/>
      <c r="F23" s="76">
        <f>+F22</f>
        <v>0</v>
      </c>
      <c r="G23" s="77" t="str">
        <f>IF(Principio137[[#This Row],[Answer]]="Yes","Conformity",IF(Principio137[[#This Row],[Answer]]="No","Non-Conformity","Not Applicable"))</f>
        <v>Not Applicable</v>
      </c>
      <c r="H23" s="49" t="str">
        <f>IF(Principio137[[#This Row],[Answer]]="No",Answers!I169," ")</f>
        <v xml:space="preserve"> </v>
      </c>
      <c r="I23" s="50" t="str">
        <f>+IF($F23=Answers!$G$3,Answers!$H169,IF($F23=Answers!$G$10,Answers!$H$5,Answers!$H$2))</f>
        <v>Waiting for your answer</v>
      </c>
    </row>
    <row r="24" spans="1:9">
      <c r="A24" s="62"/>
      <c r="B24" s="62"/>
      <c r="C24" s="63"/>
      <c r="D24" s="64"/>
      <c r="E24" s="54"/>
      <c r="F24" s="76">
        <f>+F22</f>
        <v>0</v>
      </c>
      <c r="G24" s="77" t="str">
        <f>IF(Principio137[[#This Row],[Answer]]="Yes","Conformity",IF(Principio137[[#This Row],[Answer]]="No","Non-Conformity","Not Applicable"))</f>
        <v>Not Applicable</v>
      </c>
      <c r="H24" s="49" t="str">
        <f>IF(Principio137[[#This Row],[Answer]]="No",Answers!I170," ")</f>
        <v xml:space="preserve"> </v>
      </c>
      <c r="I24" s="50" t="str">
        <f>+IF($F24=Answers!$G$3,Answers!$H170,IF($F24=Answers!$G$10,Answers!$H$5,Answers!$H$2))</f>
        <v>Waiting for your answer</v>
      </c>
    </row>
    <row r="25" spans="1:9" ht="60">
      <c r="A25" s="62">
        <f>Answers!C171</f>
        <v>119</v>
      </c>
      <c r="B25" s="62" t="str">
        <f>Answers!D171</f>
        <v>6.4</v>
      </c>
      <c r="C25" s="63" t="str">
        <f>Answers!F171</f>
        <v>If rare and endangered species and CITES-listed species and their habitats are identified Do I have measures in place to prevent hunting, fishing, trapping or collecting of those species?</v>
      </c>
      <c r="D25" s="64" t="str">
        <f>+Answers!E171</f>
        <v>CC</v>
      </c>
      <c r="E25" s="46"/>
      <c r="F25" s="47"/>
      <c r="G25" s="19" t="str">
        <f>IF(Principio137[[#This Row],[Answer]]="Yes","Conformity",IF(Principio137[[#This Row],[Answer]]="No","Non-Conformity","Not Applicable"))</f>
        <v>Not Applicable</v>
      </c>
      <c r="H25" s="49" t="str">
        <f>IF(Principio137[[#This Row],[Answer]]="No",Answers!I171," ")</f>
        <v xml:space="preserve"> </v>
      </c>
      <c r="I25" s="50" t="str">
        <f>+IF($F25=Answers!$G$3,Answers!$H171,IF($F25=Answers!$G$10,Answers!$H$5,Answers!$H$2))</f>
        <v>Waiting for your answer</v>
      </c>
    </row>
    <row r="26" spans="1:9">
      <c r="A26" s="62">
        <f>Answers!C172</f>
        <v>120</v>
      </c>
      <c r="B26" s="62" t="str">
        <f>Answers!D172</f>
        <v>6.5</v>
      </c>
      <c r="C26" s="63" t="str">
        <f>Answers!F172</f>
        <v>Have I identified native ecosystems in my Management Unit?</v>
      </c>
      <c r="D26" s="64" t="str">
        <f>+Answers!E172</f>
        <v>CC</v>
      </c>
      <c r="E26" s="70" t="s">
        <v>584</v>
      </c>
      <c r="F26" s="47"/>
      <c r="G26" s="19" t="str">
        <f>IF(Principio137[[#This Row],[Answer]]="Yes","Conformity",IF(Principio137[[#This Row],[Answer]]="No","Non-Conformity","Not Applicable"))</f>
        <v>Not Applicable</v>
      </c>
      <c r="H26" s="49" t="str">
        <f>IF(Principio137[[#This Row],[Answer]]="No",Answers!I172," ")</f>
        <v xml:space="preserve"> </v>
      </c>
      <c r="I26" s="50" t="str">
        <f>+IF($F26=Answers!$G$3,Answers!$H172,IF($F26=Answers!$G$10,Answers!$H$5,Answers!$H$2))</f>
        <v>Waiting for your answer</v>
      </c>
    </row>
    <row r="27" spans="1:9">
      <c r="A27" s="62"/>
      <c r="B27" s="62"/>
      <c r="C27" s="63"/>
      <c r="D27" s="64"/>
      <c r="E27" s="70" t="s">
        <v>584</v>
      </c>
      <c r="F27" s="76">
        <f>+F26</f>
        <v>0</v>
      </c>
      <c r="G27" s="155" t="str">
        <f>IF(Principio137[[#This Row],[Answer]]="Yes","Conformity",IF(Principio137[[#This Row],[Answer]]="No","Non-Conformity","Not Applicable"))</f>
        <v>Not Applicable</v>
      </c>
      <c r="H27" s="49" t="str">
        <f>IF(Principio137[[#This Row],[Answer]]="No",Answers!I173," ")</f>
        <v xml:space="preserve"> </v>
      </c>
      <c r="I27" s="50" t="str">
        <f>+IF($F27=Answers!$G$3,Answers!$H173,IF($F27=Answers!$G$10,Answers!$H$5,Answers!$H$2))</f>
        <v>Waiting for your answer</v>
      </c>
    </row>
    <row r="28" spans="1:9">
      <c r="A28" s="62">
        <f>Answers!C174</f>
        <v>121</v>
      </c>
      <c r="B28" s="62" t="str">
        <f>Answers!D174</f>
        <v>6.5</v>
      </c>
      <c r="C28" s="63" t="str">
        <f>Answers!F174</f>
        <v>Do I protect native ecosystems in my Management Unit?</v>
      </c>
      <c r="D28" s="64" t="str">
        <f>+Answers!E174</f>
        <v>CC</v>
      </c>
      <c r="E28" s="70" t="s">
        <v>584</v>
      </c>
      <c r="F28" s="47"/>
      <c r="G28" s="19" t="str">
        <f>IF(Principio137[[#This Row],[Answer]]="Yes","Conformity",IF(Principio137[[#This Row],[Answer]]="No","Non-Conformity","Not Applicable"))</f>
        <v>Not Applicable</v>
      </c>
      <c r="H28" s="49" t="str">
        <f>IF(Principio137[[#This Row],[Answer]]="No",Answers!I174," ")</f>
        <v xml:space="preserve"> </v>
      </c>
      <c r="I28" s="50" t="str">
        <f>+IF($F28=Answers!$G$3,Answers!$H174,IF($F28=Answers!$G$10,Answers!$H$5,Answers!$H$2))</f>
        <v>Waiting for your answer</v>
      </c>
    </row>
    <row r="29" spans="1:9">
      <c r="A29" s="62"/>
      <c r="B29" s="62"/>
      <c r="C29" s="63"/>
      <c r="D29" s="64"/>
      <c r="E29" s="70" t="s">
        <v>584</v>
      </c>
      <c r="F29" s="76">
        <f>+F28</f>
        <v>0</v>
      </c>
      <c r="G29" s="77" t="str">
        <f>IF(Principio137[[#This Row],[Answer]]="Yes","Conformity",IF(Principio137[[#This Row],[Answer]]="No","Non-Conformity","Not Applicable"))</f>
        <v>Not Applicable</v>
      </c>
      <c r="H29" s="49" t="str">
        <f>IF(Principio137[[#This Row],[Answer]]="No",Answers!I175," ")</f>
        <v xml:space="preserve"> </v>
      </c>
      <c r="I29" s="50" t="str">
        <f>+IF($F29=Answers!$G$3,Answers!$H175,IF($F29=Answers!$G$10,Answers!$H$5,Answers!$H$2))</f>
        <v>Waiting for your answer</v>
      </c>
    </row>
    <row r="30" spans="1:9" ht="30">
      <c r="A30" s="62">
        <f>Answers!C176</f>
        <v>122</v>
      </c>
      <c r="B30" s="62" t="str">
        <f>Answers!D176</f>
        <v>6.5</v>
      </c>
      <c r="C30" s="63" t="str">
        <f>Answers!F176</f>
        <v>Do I contribute to restore and regenerate ecosystems to native conditions?</v>
      </c>
      <c r="D30" s="64" t="str">
        <f>+Answers!E176</f>
        <v>CC</v>
      </c>
      <c r="E30" s="70" t="s">
        <v>584</v>
      </c>
      <c r="F30" s="47"/>
      <c r="G30" s="150" t="str">
        <f>IF(Principio137[[#This Row],[Answer]]="Yes","Conformity",IF(Principio137[[#This Row],[Answer]]="No","Non-Conformity","Not Applicable"))</f>
        <v>Not Applicable</v>
      </c>
      <c r="H30" s="49" t="str">
        <f>IF(Principio137[[#This Row],[Answer]]="No",Answers!I176," ")</f>
        <v xml:space="preserve"> </v>
      </c>
      <c r="I30" s="50" t="str">
        <f>+IF($F30=Answers!$G$3,Answers!$H176,IF($F30=Answers!$G$10,Answers!$H$5,Answers!$H$2))</f>
        <v>Waiting for your answer</v>
      </c>
    </row>
    <row r="31" spans="1:9">
      <c r="A31" s="62"/>
      <c r="B31" s="62"/>
      <c r="C31" s="63"/>
      <c r="D31" s="64"/>
      <c r="E31" s="70" t="s">
        <v>584</v>
      </c>
      <c r="F31" s="76">
        <f>+F30</f>
        <v>0</v>
      </c>
      <c r="G31" s="77" t="str">
        <f>IF(Principio137[[#This Row],[Answer]]="Yes","Conformity",IF(Principio137[[#This Row],[Answer]]="No","Non-Conformity","Not Applicable"))</f>
        <v>Not Applicable</v>
      </c>
      <c r="H31" s="49" t="str">
        <f>IF(Principio137[[#This Row],[Answer]]="No",Answers!I177," ")</f>
        <v xml:space="preserve"> </v>
      </c>
      <c r="I31" s="50" t="str">
        <f>+IF($F31=Answers!$G$3,Answers!$H177,IF($F31=Answers!$G$10,Answers!$H$5,Answers!$H$2))</f>
        <v>Waiting for your answer</v>
      </c>
    </row>
    <row r="32" spans="1:9" ht="45">
      <c r="A32" s="62">
        <f>Answers!C178</f>
        <v>123</v>
      </c>
      <c r="B32" s="62" t="str">
        <f>Answers!D178</f>
        <v>6.5</v>
      </c>
      <c r="C32" s="63" t="str">
        <f>Answers!F178</f>
        <v>Do the areas of native ecosystems, together with other conservation components, cover an area equal to or greater than 10% of my Management Unit?</v>
      </c>
      <c r="D32" s="64" t="str">
        <f>+Answers!E178</f>
        <v>CC</v>
      </c>
      <c r="E32" s="70" t="s">
        <v>584</v>
      </c>
      <c r="F32" s="47"/>
      <c r="G32" s="19" t="str">
        <f>IF(Principio137[[#This Row],[Answer]]="Yes","Conformity",IF(Principio137[[#This Row],[Answer]]="No","Non-Conformity","Not Applicable"))</f>
        <v>Not Applicable</v>
      </c>
      <c r="H32" s="49" t="str">
        <f>IF(Principio137[[#This Row],[Answer]]="No",Answers!I178," ")</f>
        <v xml:space="preserve"> </v>
      </c>
      <c r="I32" s="50" t="str">
        <f>+IF($F32=Answers!$G$3,Answers!$H178,IF($F32=Answers!$G$10,Answers!$H$5,Answers!$H$2))</f>
        <v>Waiting for your answer</v>
      </c>
    </row>
    <row r="33" spans="1:9" ht="30">
      <c r="A33" s="62">
        <f>Answers!C179</f>
        <v>124</v>
      </c>
      <c r="B33" s="62" t="str">
        <f>Answers!D179</f>
        <v>6.6</v>
      </c>
      <c r="C33" s="63" t="str">
        <f>Answers!F179</f>
        <v>Do I protect the species living in the native ecosystem areas and their habitats in the Management Unit?</v>
      </c>
      <c r="D33" s="64" t="str">
        <f>+Answers!E179</f>
        <v>CIC</v>
      </c>
      <c r="E33" s="46"/>
      <c r="F33" s="47"/>
      <c r="G33" s="19" t="str">
        <f>IF(Principio137[[#This Row],[Answer]]="Yes","Conformity",IF(Principio137[[#This Row],[Answer]]="No","Non-Conformity","Not Applicable"))</f>
        <v>Not Applicable</v>
      </c>
      <c r="H33" s="49" t="str">
        <f>IF(Principio137[[#This Row],[Answer]]="No",Answers!I179," ")</f>
        <v xml:space="preserve"> </v>
      </c>
      <c r="I33" s="50" t="str">
        <f>+IF($F33=Answers!$G$3,Answers!$H179,IF($F33=Answers!$G$10,Answers!$H$5,Answers!$H$2))</f>
        <v>Waiting for your answer</v>
      </c>
    </row>
    <row r="34" spans="1:9">
      <c r="A34" s="62"/>
      <c r="B34" s="62"/>
      <c r="C34" s="63"/>
      <c r="D34" s="64"/>
      <c r="E34" s="46"/>
      <c r="F34" s="76">
        <f>+F33</f>
        <v>0</v>
      </c>
      <c r="G34" s="77" t="str">
        <f>IF(Principio137[[#This Row],[Answer]]="Yes","Conformity",IF(Principio137[[#This Row],[Answer]]="No","Non-Conformity","Not Applicable"))</f>
        <v>Not Applicable</v>
      </c>
      <c r="H34" s="49" t="str">
        <f>IF(Principio137[[#This Row],[Answer]]="No",Answers!I180," ")</f>
        <v xml:space="preserve"> </v>
      </c>
      <c r="I34" s="50" t="str">
        <f>+IF($F34=Answers!$G$3,Answers!$H180,IF($F34=Answers!$G$10,Answers!$H$5,Answers!$H$2))</f>
        <v>Waiting for your answer</v>
      </c>
    </row>
    <row r="35" spans="1:9" ht="30">
      <c r="A35" s="62">
        <f>Answers!C181</f>
        <v>125</v>
      </c>
      <c r="B35" s="62" t="str">
        <f>Answers!D181</f>
        <v>6.7</v>
      </c>
      <c r="C35" s="63" t="str">
        <f>Answers!F181</f>
        <v>Do I know the water courses (streams, rivers) and bodies (lagoons, natural lakes) that exist in the Management Unit?</v>
      </c>
      <c r="D35" s="64" t="str">
        <f>+Answers!E181</f>
        <v>CC</v>
      </c>
      <c r="E35" s="70"/>
      <c r="F35" s="47"/>
      <c r="G35" s="19" t="str">
        <f>IF(Principio137[[#This Row],[Answer]]="Yes","Conformity",IF(Principio137[[#This Row],[Answer]]="No","Non-Conformity","Not Applicable"))</f>
        <v>Not Applicable</v>
      </c>
      <c r="H35" s="49" t="str">
        <f>IF(Principio137[[#This Row],[Answer]]="No",Answers!I181," ")</f>
        <v xml:space="preserve"> </v>
      </c>
      <c r="I35" s="50" t="str">
        <f>+IF($F35=Answers!$G$3,Answers!$H181,IF($F35=Answers!$G$10,Answers!$H$5,Answers!$H$2))</f>
        <v>Waiting for your answer</v>
      </c>
    </row>
    <row r="36" spans="1:9" ht="30">
      <c r="A36" s="62">
        <f>Answers!C182</f>
        <v>126</v>
      </c>
      <c r="B36" s="62" t="str">
        <f>Answers!D182</f>
        <v>6.7</v>
      </c>
      <c r="C36" s="63" t="str">
        <f>Answers!F182</f>
        <v>Do I protect the quality and quantity of water in the streams and water bodies, as well as the vegetation next to them?</v>
      </c>
      <c r="D36" s="64" t="str">
        <f>+Answers!E182</f>
        <v>CC</v>
      </c>
      <c r="E36" s="69"/>
      <c r="F36" s="51"/>
      <c r="G36" s="19" t="str">
        <f>IF(Principio137[[#This Row],[Answer]]="Yes","Conformity",IF(Principio137[[#This Row],[Answer]]="No","Non-Conformity","Not Applicable"))</f>
        <v>Not Applicable</v>
      </c>
      <c r="H36" s="49" t="str">
        <f>IF(Principio137[[#This Row],[Answer]]="No",Answers!I182," ")</f>
        <v xml:space="preserve"> </v>
      </c>
      <c r="I36" s="50" t="str">
        <f>+IF($F36=Answers!$G$3,Answers!$H182,IF($F36=Answers!$G$10,Answers!$H$5,Answers!$H$2))</f>
        <v>Waiting for your answer</v>
      </c>
    </row>
    <row r="37" spans="1:9">
      <c r="A37" s="62"/>
      <c r="B37" s="62"/>
      <c r="C37" s="63"/>
      <c r="D37" s="64"/>
      <c r="E37" s="70"/>
      <c r="F37" s="76">
        <f>+F36</f>
        <v>0</v>
      </c>
      <c r="G37" s="77" t="str">
        <f>IF(Principio137[[#This Row],[Answer]]="Yes","Conformity",IF(Principio137[[#This Row],[Answer]]="No","Non-Conformity","Not Applicable"))</f>
        <v>Not Applicable</v>
      </c>
      <c r="H37" s="49" t="str">
        <f>IF(Principio137[[#This Row],[Answer]]="No",Answers!I182," ")</f>
        <v xml:space="preserve"> </v>
      </c>
      <c r="I37" s="50" t="str">
        <f>+IF($F37=Answers!$G$3,Answers!$H182,IF($F37=Answers!$G$10,Answers!$H$5,Answers!$H$2))</f>
        <v>Waiting for your answer</v>
      </c>
    </row>
    <row r="38" spans="1:9">
      <c r="A38" s="62"/>
      <c r="B38" s="62"/>
      <c r="C38" s="63"/>
      <c r="D38" s="64"/>
      <c r="E38" s="70"/>
      <c r="F38" s="76">
        <f>+F37</f>
        <v>0</v>
      </c>
      <c r="G38" s="77" t="str">
        <f>IF(Principio137[[#This Row],[Answer]]="Yes","Conformity",IF(Principio137[[#This Row],[Answer]]="No","Non-Conformity","Not Applicable"))</f>
        <v>Not Applicable</v>
      </c>
      <c r="H38" s="49" t="str">
        <f>IF(Principio137[[#This Row],[Answer]]="No",Answers!I183," ")</f>
        <v xml:space="preserve"> </v>
      </c>
      <c r="I38" s="50" t="str">
        <f>+IF($F38=Answers!$G$3,Answers!$H183,IF($F38=Answers!$G$10,Answers!$H$5,Answers!$H$2))</f>
        <v>Waiting for your answer</v>
      </c>
    </row>
    <row r="39" spans="1:9" ht="30">
      <c r="A39" s="62">
        <f>Answers!C184</f>
        <v>127</v>
      </c>
      <c r="B39" s="62" t="str">
        <f>Answers!D184</f>
        <v>6.7</v>
      </c>
      <c r="C39" s="63" t="str">
        <f>Answers!F184</f>
        <v>Do I repair the damage I cause to watercourses, water bodies and adjacent vegetation?</v>
      </c>
      <c r="D39" s="64" t="str">
        <f>+Answers!E184</f>
        <v>CC</v>
      </c>
      <c r="E39" s="70"/>
      <c r="F39" s="47"/>
      <c r="G39" s="19" t="str">
        <f>IF(Principio137[[#This Row],[Answer]]="Yes","Conformity",IF(Principio137[[#This Row],[Answer]]="No","Non-Conformity","Not Applicable"))</f>
        <v>Not Applicable</v>
      </c>
      <c r="H39" s="49" t="str">
        <f>IF(Principio137[[#This Row],[Answer]]="No",Answers!I184," ")</f>
        <v xml:space="preserve"> </v>
      </c>
      <c r="I39" s="50" t="str">
        <f>+IF($F39=Answers!$G$3,Answers!$H184,IF($F39=Answers!$G$10,Answers!$H$5,Answers!$H$2))</f>
        <v>Waiting for your answer</v>
      </c>
    </row>
    <row r="40" spans="1:9" ht="30">
      <c r="A40" s="62">
        <f>Answers!C185</f>
        <v>128</v>
      </c>
      <c r="B40" s="62" t="str">
        <f>Answers!D185</f>
        <v>6.8</v>
      </c>
      <c r="C40" s="63" t="str">
        <f>Answers!F185</f>
        <v xml:space="preserve">Do I maintain a mix of species, sizes and ages of trees in the Management Unit, according to the landscape? </v>
      </c>
      <c r="D40" s="64" t="str">
        <f>+Answers!E185</f>
        <v>CIC</v>
      </c>
      <c r="E40" s="70"/>
      <c r="F40" s="47"/>
      <c r="G40" s="19" t="str">
        <f>IF(Principio137[[#This Row],[Answer]]="Yes","Conformity",IF(Principio137[[#This Row],[Answer]]="No","Non-Conformity","Not Applicable"))</f>
        <v>Not Applicable</v>
      </c>
      <c r="H40" s="49" t="str">
        <f>IF(Principio137[[#This Row],[Answer]]="No",Answers!I185," ")</f>
        <v xml:space="preserve"> </v>
      </c>
      <c r="I40" s="50" t="str">
        <f>+IF($F40=Answers!$G$3,Answers!$H185,IF($F40=Answers!$G$10,Answers!$H$5,Answers!$H$2))</f>
        <v>Waiting for your answer</v>
      </c>
    </row>
    <row r="41" spans="1:9">
      <c r="A41" s="62"/>
      <c r="B41" s="62"/>
      <c r="C41" s="63"/>
      <c r="D41" s="64"/>
      <c r="E41" s="70"/>
      <c r="F41" s="76">
        <f>+F40</f>
        <v>0</v>
      </c>
      <c r="G41" s="77" t="str">
        <f>IF(Principio137[[#This Row],[Answer]]="Yes","Conformity",IF(Principio137[[#This Row],[Answer]]="No","Non-Conformity","Not Applicable"))</f>
        <v>Not Applicable</v>
      </c>
      <c r="H41" s="49" t="str">
        <f>IF(Principio137[[#This Row],[Answer]]="No",Answers!I186," ")</f>
        <v xml:space="preserve"> </v>
      </c>
      <c r="I41" s="50" t="str">
        <f>+IF($F41=Answers!$G$3,Answers!$H186,IF($F41=Answers!$G$10,Answers!$H$5,Answers!$H$2))</f>
        <v>Waiting for your answer</v>
      </c>
    </row>
    <row r="42" spans="1:9" ht="45">
      <c r="A42" s="62">
        <f>Answers!C187</f>
        <v>129</v>
      </c>
      <c r="B42" s="62" t="str">
        <f>Answers!D187</f>
        <v>6.8</v>
      </c>
      <c r="C42" s="63" t="str">
        <f>Answers!F187</f>
        <v>If the mix of species, sizes and ages of trees in the Management Unit has been affected by management activities, do I do anything to restore it?</v>
      </c>
      <c r="D42" s="64" t="str">
        <f>+Answers!E187</f>
        <v>CIC</v>
      </c>
      <c r="E42" s="70"/>
      <c r="F42" s="47"/>
      <c r="G42" s="19" t="str">
        <f>IF(Principio137[[#This Row],[Answer]]="Yes","Conformity",IF(Principio137[[#This Row],[Answer]]="No","Non-Conformity","Not Applicable"))</f>
        <v>Not Applicable</v>
      </c>
      <c r="H42" s="49" t="str">
        <f>IF(Principio137[[#This Row],[Answer]]="No",Answers!I187," ")</f>
        <v xml:space="preserve"> </v>
      </c>
      <c r="I42" s="50" t="str">
        <f>+IF($F42=Answers!$G$3,Answers!$H187,IF($F42=Answers!$G$10,Answers!$H$5,Answers!$H$2))</f>
        <v>Waiting for your answer</v>
      </c>
    </row>
    <row r="43" spans="1:9">
      <c r="A43" s="62"/>
      <c r="B43" s="62"/>
      <c r="C43" s="63"/>
      <c r="D43" s="64"/>
      <c r="E43" s="46"/>
      <c r="F43" s="76">
        <f>+F42</f>
        <v>0</v>
      </c>
      <c r="G43" s="77" t="str">
        <f>IF(Principio137[[#This Row],[Answer]]="Yes","Conformity",IF(Principio137[[#This Row],[Answer]]="No","Non-Conformity","Not Applicable"))</f>
        <v>Not Applicable</v>
      </c>
      <c r="H43" s="49" t="str">
        <f>IF(Principio137[[#This Row],[Answer]]="No",Answers!I188," ")</f>
        <v xml:space="preserve"> </v>
      </c>
      <c r="I43" s="50" t="str">
        <f>+IF($F43=Answers!$G$3,Answers!$H188,IF($F43=Answers!$G$10,Answers!$H$5,Answers!$H$2))</f>
        <v>Waiting for your answer</v>
      </c>
    </row>
    <row r="44" spans="1:9" ht="60">
      <c r="A44" s="62">
        <f>Answers!C189</f>
        <v>130</v>
      </c>
      <c r="B44" s="62" t="str">
        <f>Answers!D189</f>
        <v>6.9/6.10/6.11</v>
      </c>
      <c r="C44" s="63" t="str">
        <f>Answers!F189</f>
        <v xml:space="preserve">
Does my Management Unit include forest plantations or have other non-forest land uses in areas where there was previously natural forest or High Conservation Value areas?</v>
      </c>
      <c r="D44" s="64" t="str">
        <f>+Answers!E189</f>
        <v>CC</v>
      </c>
      <c r="E44" s="58"/>
      <c r="F44" s="47"/>
      <c r="G44" s="19" t="str">
        <f>IF(Principio137[[#This Row],[Answer]]="No","Conformity",IF(Principio137[[#This Row],[Answer]]="Yes","Non-Conformity","Not Applicable"))</f>
        <v>Not Applicable</v>
      </c>
      <c r="H44" s="49" t="str">
        <f>IF(Principio137[[#This Row],[Answer]]="Yes",Answers!I189," ")</f>
        <v xml:space="preserve"> </v>
      </c>
      <c r="I44" s="50" t="str">
        <f>+IF($F44=Answers!$G$2,Answers!$H189,IF($F44=Answers!$G$10,Answers!$H$5,Answers!$H$2))</f>
        <v>Waiting for your answer</v>
      </c>
    </row>
  </sheetData>
  <sheetProtection algorithmName="SHA-512" hashValue="2iq1kbODpyELWmCBX5cLcEO62yX73yomoILgfPgOkqRfcZNFF/z/lo3aaU1SrjXnAFWemrLZYmnWmBSaaLFdbg==" saltValue="VMZEFv0MgP4RUnL3cbiP9A==" spinCount="100000" sheet="1" formatColumns="0" formatRows="0" autoFilter="0" pivotTables="0"/>
  <mergeCells count="4">
    <mergeCell ref="A1:I1"/>
    <mergeCell ref="A2:I2"/>
    <mergeCell ref="A3:I3"/>
    <mergeCell ref="A5:I10"/>
  </mergeCells>
  <conditionalFormatting sqref="A13:C13 A14:A44 C14:C44">
    <cfRule type="expression" dxfId="149" priority="4">
      <formula>$D13="CIC"</formula>
    </cfRule>
  </conditionalFormatting>
  <conditionalFormatting sqref="A13:D13 A14:A44 C14:D44">
    <cfRule type="expression" dxfId="148" priority="3">
      <formula>$D13="CC"</formula>
    </cfRule>
  </conditionalFormatting>
  <conditionalFormatting sqref="B14:B44">
    <cfRule type="expression" dxfId="147" priority="1">
      <formula>$D14="CC"</formula>
    </cfRule>
    <cfRule type="expression" dxfId="146" priority="2">
      <formula>$D14="CIC"</formula>
    </cfRule>
  </conditionalFormatting>
  <conditionalFormatting sqref="D13:D44">
    <cfRule type="containsText" dxfId="145" priority="5" operator="containsText" text="CIC">
      <formula>NOT(ISERROR(SEARCH("CIC",D13)))</formula>
    </cfRule>
    <cfRule type="containsText" dxfId="144" priority="6" operator="containsText" text="CC">
      <formula>NOT(ISERROR(SEARCH("CC",D13)))</formula>
    </cfRule>
  </conditionalFormatting>
  <conditionalFormatting sqref="G13:G44">
    <cfRule type="beginsWith" dxfId="143" priority="7" operator="beginsWith" text="Conformity">
      <formula>LEFT(G13,LEN("Conformity"))="Conformity"</formula>
    </cfRule>
    <cfRule type="beginsWith" dxfId="142" priority="8" operator="beginsWith" text="Non-Conformity">
      <formula>LEFT(G13,LEN("Non-Conformity"))="Non-Conformity"</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27BA991-53CC-40F5-8C8F-0139CBE9109D}">
          <x14:formula1>
            <xm:f>Answers!$A$1:$A$4</xm:f>
          </x14:formula1>
          <xm:sqref>F13:F44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5D40-E588-44C7-BF6B-1D9CC8F995CD}">
  <sheetPr>
    <tabColor rgb="FF78BE20"/>
  </sheetPr>
  <dimension ref="A1:I24"/>
  <sheetViews>
    <sheetView showZeros="0" zoomScale="50" zoomScaleNormal="5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8" bestFit="1" customWidth="1"/>
    <col min="2" max="2" width="8.140625" style="68" bestFit="1" customWidth="1"/>
    <col min="3" max="3" width="60.85546875" style="68" customWidth="1"/>
    <col min="4" max="4" width="5.5703125" style="68" bestFit="1" customWidth="1"/>
    <col min="5" max="5" width="9.42578125" style="68" hidden="1" customWidth="1"/>
    <col min="6" max="6" width="10.5703125" style="68" bestFit="1" customWidth="1"/>
    <col min="7" max="7" width="20.85546875" style="68" bestFit="1" customWidth="1"/>
    <col min="8" max="8" width="15.5703125" style="68" customWidth="1"/>
    <col min="9" max="9" width="69.42578125" style="68" customWidth="1"/>
    <col min="10" max="16384" width="11.5703125" style="68"/>
  </cols>
  <sheetData>
    <row r="1" spans="1:9" ht="24.6">
      <c r="A1" s="179" t="s">
        <v>579</v>
      </c>
      <c r="B1" s="180"/>
      <c r="C1" s="180"/>
      <c r="D1" s="180"/>
      <c r="E1" s="180"/>
      <c r="F1" s="180"/>
      <c r="G1" s="180"/>
      <c r="H1" s="180"/>
      <c r="I1" s="181"/>
    </row>
    <row r="2" spans="1:9" ht="75" customHeight="1">
      <c r="A2" s="177" t="s">
        <v>594</v>
      </c>
      <c r="B2" s="178"/>
      <c r="C2" s="178"/>
      <c r="D2" s="178"/>
      <c r="E2" s="178"/>
      <c r="F2" s="178"/>
      <c r="G2" s="178"/>
      <c r="H2" s="178"/>
      <c r="I2" s="178"/>
    </row>
    <row r="3" spans="1:9">
      <c r="A3" s="175" t="s">
        <v>588</v>
      </c>
      <c r="B3" s="175"/>
      <c r="C3" s="175"/>
      <c r="D3" s="175"/>
      <c r="E3" s="175"/>
      <c r="F3" s="175"/>
      <c r="G3" s="175"/>
      <c r="H3" s="175"/>
      <c r="I3" s="175"/>
    </row>
    <row r="4" spans="1:9" ht="5.0999999999999996" customHeight="1">
      <c r="A4" s="1"/>
      <c r="B4" s="1"/>
      <c r="C4" s="1"/>
      <c r="D4" s="1"/>
      <c r="E4" s="1"/>
      <c r="F4" s="1"/>
      <c r="G4" s="1"/>
      <c r="H4" s="1"/>
      <c r="I4" s="1"/>
    </row>
    <row r="5" spans="1:9">
      <c r="A5" s="182"/>
      <c r="B5" s="182"/>
      <c r="C5" s="182"/>
      <c r="D5" s="182"/>
      <c r="E5" s="182"/>
      <c r="F5" s="182"/>
      <c r="G5" s="182"/>
      <c r="H5" s="182"/>
      <c r="I5" s="182"/>
    </row>
    <row r="6" spans="1:9">
      <c r="A6" s="182"/>
      <c r="B6" s="182"/>
      <c r="C6" s="182"/>
      <c r="D6" s="182"/>
      <c r="E6" s="182"/>
      <c r="F6" s="182"/>
      <c r="G6" s="182"/>
      <c r="H6" s="182"/>
      <c r="I6" s="182"/>
    </row>
    <row r="7" spans="1:9">
      <c r="A7" s="182"/>
      <c r="B7" s="182"/>
      <c r="C7" s="182"/>
      <c r="D7" s="182"/>
      <c r="E7" s="182"/>
      <c r="F7" s="182"/>
      <c r="G7" s="182"/>
      <c r="H7" s="182"/>
      <c r="I7" s="182"/>
    </row>
    <row r="8" spans="1:9">
      <c r="A8" s="182"/>
      <c r="B8" s="182"/>
      <c r="C8" s="182"/>
      <c r="D8" s="182"/>
      <c r="E8" s="182"/>
      <c r="F8" s="182"/>
      <c r="G8" s="182"/>
      <c r="H8" s="182"/>
      <c r="I8" s="182"/>
    </row>
    <row r="9" spans="1:9">
      <c r="A9" s="182"/>
      <c r="B9" s="182"/>
      <c r="C9" s="182"/>
      <c r="D9" s="182"/>
      <c r="E9" s="182"/>
      <c r="F9" s="182"/>
      <c r="G9" s="182"/>
      <c r="H9" s="182"/>
      <c r="I9" s="182"/>
    </row>
    <row r="10" spans="1:9">
      <c r="A10" s="182"/>
      <c r="B10" s="182"/>
      <c r="C10" s="182"/>
      <c r="D10" s="182"/>
      <c r="E10" s="182"/>
      <c r="F10" s="182"/>
      <c r="G10" s="182"/>
      <c r="H10" s="182"/>
      <c r="I10" s="182"/>
    </row>
    <row r="11" spans="1:9" ht="5.0999999999999996" customHeight="1">
      <c r="A11" s="35"/>
      <c r="B11" s="35"/>
      <c r="C11" s="35"/>
      <c r="D11" s="35"/>
      <c r="E11" s="35"/>
      <c r="F11" s="35"/>
      <c r="G11" s="35"/>
      <c r="H11" s="35"/>
      <c r="I11" s="35"/>
    </row>
    <row r="12" spans="1:9" ht="15.6" thickBot="1">
      <c r="A12" s="36" t="s">
        <v>582</v>
      </c>
      <c r="B12" s="37" t="s">
        <v>15</v>
      </c>
      <c r="C12" s="60" t="s">
        <v>583</v>
      </c>
      <c r="D12" s="38" t="s">
        <v>16</v>
      </c>
      <c r="E12" s="38" t="s">
        <v>584</v>
      </c>
      <c r="F12" s="39" t="s">
        <v>18</v>
      </c>
      <c r="G12" s="38" t="s">
        <v>585</v>
      </c>
      <c r="H12" s="38" t="s">
        <v>20</v>
      </c>
      <c r="I12" s="40" t="s">
        <v>586</v>
      </c>
    </row>
    <row r="13" spans="1:9" ht="15.6" thickTop="1">
      <c r="A13" s="62">
        <f>Answers!C190</f>
        <v>131</v>
      </c>
      <c r="B13" s="62" t="str">
        <f>Answers!D190</f>
        <v>7.1</v>
      </c>
      <c r="C13" s="63" t="str">
        <f>Answers!F190</f>
        <v>Do I have a Management Plan?</v>
      </c>
      <c r="D13" s="64" t="str">
        <f>+Answers!E190</f>
        <v>CC</v>
      </c>
      <c r="E13" s="41"/>
      <c r="F13" s="42"/>
      <c r="G13" s="148" t="str">
        <f>IF(Principio1378[[#This Row],[Answer]]="Yes","Conformity",IF(Principio1378[[#This Row],[Answer]]="No","Non-Conformity","Not Applicable"))</f>
        <v>Not Applicable</v>
      </c>
      <c r="H13" s="44" t="str">
        <f>IF(Principio1378[[#This Row],[Answer]]="No",Answers!I190," ")</f>
        <v xml:space="preserve"> </v>
      </c>
      <c r="I13" s="45" t="str">
        <f>+IF($F13=Answers!$G$3,Answers!$H190,IF($F13=Answers!$G$5,Answers!$H$5,Answers!$H$6))</f>
        <v>Waiting for your answer</v>
      </c>
    </row>
    <row r="14" spans="1:9" ht="30">
      <c r="A14" s="62">
        <f>Answers!C191</f>
        <v>132</v>
      </c>
      <c r="B14" s="62" t="str">
        <f>Answers!D191</f>
        <v>7.1</v>
      </c>
      <c r="C14" s="63" t="str">
        <f>Answers!F191</f>
        <v>Have I included in my Management Plan the vision and values of my Organization?</v>
      </c>
      <c r="D14" s="64" t="str">
        <f>+Answers!E191</f>
        <v>CC</v>
      </c>
      <c r="E14" s="69"/>
      <c r="F14" s="51"/>
      <c r="G14" s="19" t="str">
        <f>IF(Principio1378[[#This Row],[Answer]]="Yes","Conformity",IF(Principio1378[[#This Row],[Answer]]="No","Non-Conformity","Not Applicable"))</f>
        <v>Not Applicable</v>
      </c>
      <c r="H14" s="49" t="str">
        <f>IF(Principio1378[[#This Row],[Answer]]="No",Answers!I191," ")</f>
        <v xml:space="preserve"> </v>
      </c>
      <c r="I14" s="50" t="str">
        <f>+IF($F14=Answers!$G$3,Answers!$H191,IF($F14=Answers!$G$5,Answers!$H$5,Answers!$H$6))</f>
        <v>Waiting for your answer</v>
      </c>
    </row>
    <row r="15" spans="1:9" ht="45">
      <c r="A15" s="62">
        <f>Answers!C192</f>
        <v>133</v>
      </c>
      <c r="B15" s="62" t="str">
        <f>Answers!D192</f>
        <v>7.1</v>
      </c>
      <c r="C15" s="63" t="str">
        <f>Answers!F192</f>
        <v>Have I included in my Management Plan measurable objectives (including social and environmental objectives) that can be monitored over time?</v>
      </c>
      <c r="D15" s="64" t="str">
        <f>+Answers!E192</f>
        <v>CC</v>
      </c>
      <c r="E15" s="46"/>
      <c r="F15" s="47"/>
      <c r="G15" s="150" t="str">
        <f>IF(Principio1378[[#This Row],[Answer]]="Yes","Conformity",IF(Principio1378[[#This Row],[Answer]]="No","Non-Conformity","Not Applicable"))</f>
        <v>Not Applicable</v>
      </c>
      <c r="H15" s="49" t="str">
        <f>IF(Principio1378[[#This Row],[Answer]]="No",Answers!I192," ")</f>
        <v xml:space="preserve"> </v>
      </c>
      <c r="I15" s="50" t="str">
        <f>+IF($F15=Answers!$G$3,Answers!$H192,IF($F15=Answers!$G$10,Answers!$H$5,Answers!$H$2))</f>
        <v>Waiting for your answer</v>
      </c>
    </row>
    <row r="16" spans="1:9" ht="30">
      <c r="A16" s="62">
        <f>Answers!C193</f>
        <v>134</v>
      </c>
      <c r="B16" s="62" t="str">
        <f>Answers!D193</f>
        <v>7.2</v>
      </c>
      <c r="C16" s="63" t="str">
        <f>Answers!F193</f>
        <v>Have I included in my Management Plan the activities I will undertake to meet the objectives?</v>
      </c>
      <c r="D16" s="64" t="str">
        <f>+Answers!E193</f>
        <v>CIC</v>
      </c>
      <c r="E16" s="46"/>
      <c r="F16" s="47"/>
      <c r="G16" s="131" t="str">
        <f>IF(Principio1378[[#This Row],[Answer]]="Yes","Conformity",IF(Principio1378[[#This Row],[Answer]]="No","Non-Conformity","Not Applicable"))</f>
        <v>Not Applicable</v>
      </c>
      <c r="H16" s="49" t="str">
        <f>IF(Principio1378[[#This Row],[Answer]]="No",Answers!I193," ")</f>
        <v xml:space="preserve"> </v>
      </c>
      <c r="I16" s="50" t="str">
        <f>+IF($F16=Answers!$G$3,Answers!$H193,IF($F16=Answers!$G$10,Answers!$H$5,Answers!$H$2))</f>
        <v>Waiting for your answer</v>
      </c>
    </row>
    <row r="17" spans="1:9" ht="30">
      <c r="A17" s="62">
        <f>Answers!C194</f>
        <v>135</v>
      </c>
      <c r="B17" s="62" t="str">
        <f>Answers!D194</f>
        <v>7.2</v>
      </c>
      <c r="C17" s="63" t="str">
        <f>Answers!F194</f>
        <v>Have I included in my Management Plan all the issues set out in the FSC standard in Annex E and F?</v>
      </c>
      <c r="D17" s="64" t="str">
        <f>+Answers!E194</f>
        <v>CIC</v>
      </c>
      <c r="E17" s="46"/>
      <c r="F17" s="47"/>
      <c r="G17" s="19" t="str">
        <f>IF(Principio1378[[#This Row],[Answer]]="Yes","Conformity",IF(Principio1378[[#This Row],[Answer]]="No","Non-Conformity","Not Applicable"))</f>
        <v>Not Applicable</v>
      </c>
      <c r="H17" s="49" t="str">
        <f>IF(Principio1378[[#This Row],[Answer]]="No",Answers!I194," ")</f>
        <v xml:space="preserve"> </v>
      </c>
      <c r="I17" s="50" t="str">
        <f>+IF($F17=Answers!$G$3,Answers!$H194,IF($F17=Answers!$G$10,Answers!$H$5,Answers!$H$2))</f>
        <v>Waiting for your answer</v>
      </c>
    </row>
    <row r="18" spans="1:9" ht="30">
      <c r="A18" s="62">
        <f>Answers!C195</f>
        <v>136</v>
      </c>
      <c r="B18" s="62" t="str">
        <f>Answers!D195</f>
        <v>7.3</v>
      </c>
      <c r="C18" s="63" t="str">
        <f>Answers!F195</f>
        <v>Do I follow up and supervise the implementation and monitoring of the verifiable goals of the Management Plan?</v>
      </c>
      <c r="D18" s="64" t="str">
        <f>+Answers!E195</f>
        <v>CIC</v>
      </c>
      <c r="E18" s="52"/>
      <c r="F18" s="47"/>
      <c r="G18" s="56" t="str">
        <f>IF(Principio1378[[#This Row],[Answer]]="Yes","Conformity",IF(Principio1378[[#This Row],[Answer]]="No","Non-Conformity","Not Applicable"))</f>
        <v>Not Applicable</v>
      </c>
      <c r="H18" s="49" t="str">
        <f>IF(Principio1378[[#This Row],[Answer]]="No",Answers!I195," ")</f>
        <v xml:space="preserve"> </v>
      </c>
      <c r="I18" s="50" t="str">
        <f>+IF($F18=Answers!$G$3,Answers!$H195,IF($F18=Answers!$G$10,Answers!$H$5,Answers!$H$2))</f>
        <v>Waiting for your answer</v>
      </c>
    </row>
    <row r="19" spans="1:9" ht="30">
      <c r="A19" s="62">
        <f>Answers!C196</f>
        <v>137</v>
      </c>
      <c r="B19" s="62" t="str">
        <f>Answers!D196</f>
        <v>7.4</v>
      </c>
      <c r="C19" s="63" t="str">
        <f>Answers!F196</f>
        <v>Do I review and update my Management Plan every 5 years, or when required by legal regulations?</v>
      </c>
      <c r="D19" s="64" t="str">
        <f>+Answers!E196</f>
        <v>CIC</v>
      </c>
      <c r="E19" s="46"/>
      <c r="F19" s="47"/>
      <c r="G19" s="49" t="str">
        <f>IF(Principio1378[[#This Row],[Answer]]="Yes","Conformity",IF(Principio1378[[#This Row],[Answer]]="No","Non-Conformity","Not Applicable"))</f>
        <v>Not Applicable</v>
      </c>
      <c r="H19" s="49" t="str">
        <f>IF(Principio1378[[#This Row],[Answer]]="No",Answers!I196," ")</f>
        <v xml:space="preserve"> </v>
      </c>
      <c r="I19" s="50" t="str">
        <f>+IF($F19=Answers!$G$3,Answers!$H196,IF($F19=Answers!$G$10,Answers!$H$5,Answers!$H$2))</f>
        <v>Waiting for your answer</v>
      </c>
    </row>
    <row r="20" spans="1:9" ht="30">
      <c r="A20" s="62">
        <f>Answers!C197</f>
        <v>138</v>
      </c>
      <c r="B20" s="62" t="str">
        <f>Answers!D197</f>
        <v>7.5</v>
      </c>
      <c r="C20" s="63" t="str">
        <f>Answers!F197</f>
        <v>Do I have a summary of the Management Plan that is publicly available?</v>
      </c>
      <c r="D20" s="64" t="str">
        <f>+Answers!E197</f>
        <v>CIC</v>
      </c>
      <c r="E20" s="46"/>
      <c r="F20" s="47"/>
      <c r="G20" s="56" t="str">
        <f>IF(Principio1378[[#This Row],[Answer]]="Yes","Conformity",IF(Principio1378[[#This Row],[Answer]]="No","Non-Conformity","Not Applicable"))</f>
        <v>Not Applicable</v>
      </c>
      <c r="H20" s="49" t="str">
        <f>IF(Principio1378[[#This Row],[Answer]]="No",Answers!I197," ")</f>
        <v xml:space="preserve"> </v>
      </c>
      <c r="I20" s="50" t="str">
        <f>+IF($F20=Answers!$G$3,Answers!$H197,IF($F20=Answers!$G$10,Answers!$H$5,Answers!$H$2))</f>
        <v>Waiting for your answer</v>
      </c>
    </row>
    <row r="21" spans="1:9" ht="30">
      <c r="A21" s="62">
        <f>Answers!C198</f>
        <v>139</v>
      </c>
      <c r="B21" s="62" t="str">
        <f>Answers!D198</f>
        <v>7.6</v>
      </c>
      <c r="C21" s="63" t="str">
        <f>Answers!F198</f>
        <v>Are there people affected by or interested in my forest management?</v>
      </c>
      <c r="D21" s="64" t="str">
        <f>+Answers!E198</f>
        <v>CIC</v>
      </c>
      <c r="E21" s="46"/>
      <c r="F21" s="47"/>
      <c r="G21" s="19" t="str">
        <f>IF(Principio1378[[#This Row],[Answer]]="No","Conformity",IF(Principio1378[[#This Row],[Answer]]="Yes","Non-Conformity","Not Applicable"))</f>
        <v>Not Applicable</v>
      </c>
      <c r="H21" s="49" t="str">
        <f>IF(Principio1378[[#This Row],[Answer]]="Yes",Answers!I198," ")</f>
        <v xml:space="preserve"> </v>
      </c>
      <c r="I21" s="50" t="str">
        <f>+IF($F21=Answers!$G$2,Answers!$H198,IF($F21=Answers!$G$10,Answers!$H$5,Answers!$H$2))</f>
        <v>Waiting for your answer</v>
      </c>
    </row>
    <row r="22" spans="1:9" ht="30">
      <c r="A22" s="62">
        <f>Answers!C199</f>
        <v>140</v>
      </c>
      <c r="B22" s="62" t="str">
        <f>Answers!D199</f>
        <v>7.6</v>
      </c>
      <c r="C22" s="63" t="str">
        <f>Answers!F199</f>
        <v xml:space="preserve">If interested people request it, do I inform them about my forest management activities?  </v>
      </c>
      <c r="D22" s="64" t="str">
        <f>+Answers!E199</f>
        <v>CIC</v>
      </c>
      <c r="E22" s="46"/>
      <c r="F22" s="47"/>
      <c r="G22" s="19" t="str">
        <f>IF(Principio1378[[#This Row],[Answer]]="Yes","Conformity",IF(Principio1378[[#This Row],[Answer]]="No","Non-Conformity","Not Applicable"))</f>
        <v>Not Applicable</v>
      </c>
      <c r="H22" s="49" t="str">
        <f>IF(Principio1378[[#This Row],[Answer]]="No",Answers!I199," ")</f>
        <v xml:space="preserve"> </v>
      </c>
      <c r="I22" s="50" t="str">
        <f>+IF($F22=Answers!$G$3,Answers!$H199,IF($F22=Answers!$G$10,Answers!$H$5,Answers!$H$2))</f>
        <v>Waiting for your answer</v>
      </c>
    </row>
    <row r="23" spans="1:9" ht="30">
      <c r="A23" s="62">
        <f>Answers!C200</f>
        <v>141</v>
      </c>
      <c r="B23" s="62" t="str">
        <f>Answers!D200</f>
        <v>7.6</v>
      </c>
      <c r="C23" s="63" t="str">
        <f>Answers!F200</f>
        <v>Do I ensure the participation of affected people in the planning and monitoring of forest management activities?</v>
      </c>
      <c r="D23" s="64" t="str">
        <f>+Answers!E200</f>
        <v>CIC</v>
      </c>
      <c r="E23" s="69"/>
      <c r="F23" s="51"/>
      <c r="G23" s="19" t="str">
        <f>IF(Principio1378[[#This Row],[Answer]]="Yes","Conformity",IF(Principio1378[[#This Row],[Answer]]="No","Non-Conformity","Not Applicable"))</f>
        <v>Not Applicable</v>
      </c>
      <c r="H23" s="49" t="str">
        <f>IF(Principio1378[[#This Row],[Answer]]="No",Answers!I200," ")</f>
        <v xml:space="preserve"> </v>
      </c>
      <c r="I23" s="50" t="str">
        <f>+IF($F23=Answers!$G$3,Answers!$H200,IF($F23=Answers!$G$10,Answers!$H$5,Answers!$H$2))</f>
        <v>Waiting for your answer</v>
      </c>
    </row>
    <row r="24" spans="1:9">
      <c r="A24" s="62"/>
      <c r="B24" s="62"/>
      <c r="C24" s="63"/>
      <c r="D24" s="64"/>
      <c r="E24" s="69"/>
      <c r="F24" s="120">
        <f>F23</f>
        <v>0</v>
      </c>
      <c r="G24" s="77" t="str">
        <f>IF(Principio1378[[#This Row],[Answer]]="Yes","Conformity",IF(Principio1378[[#This Row],[Answer]]="No","Non-Conformity","Not Applicable"))</f>
        <v>Not Applicable</v>
      </c>
      <c r="H24" s="49" t="str">
        <f>IF(Principio1378[[#This Row],[Answer]]="No",Answers!I201," ")</f>
        <v xml:space="preserve"> </v>
      </c>
      <c r="I24" s="50" t="str">
        <f>+IF($F24=Answers!$G$3,Answers!$H201,IF($F24=Answers!$G$10,Answers!$H$5,Answers!$H$2))</f>
        <v>Waiting for your answer</v>
      </c>
    </row>
  </sheetData>
  <sheetProtection algorithmName="SHA-512" hashValue="rzndOqBsNKMSj7sc9CjGNLXRfLBASEp1+DBjYXKAkHmRlY6GSyoCdjJpxj5VKESU8aWfFvWCfxkfLEatu1+Dug==" saltValue="7AeDxej30s0gOrIYa+5Lqg==" spinCount="100000" sheet="1" formatColumns="0" formatRows="0" autoFilter="0" pivotTables="0"/>
  <mergeCells count="4">
    <mergeCell ref="A1:I1"/>
    <mergeCell ref="A2:I2"/>
    <mergeCell ref="A3:I3"/>
    <mergeCell ref="A5:I10"/>
  </mergeCells>
  <conditionalFormatting sqref="A13:C14 A14:A24 C15:C24">
    <cfRule type="expression" dxfId="128" priority="4">
      <formula>$D13="CIC"</formula>
    </cfRule>
  </conditionalFormatting>
  <conditionalFormatting sqref="A13:D14 A14:A24 C15:D24">
    <cfRule type="expression" dxfId="127" priority="3">
      <formula>$D13="CC"</formula>
    </cfRule>
  </conditionalFormatting>
  <conditionalFormatting sqref="B15:B24">
    <cfRule type="expression" dxfId="126" priority="1">
      <formula>$D15="CC"</formula>
    </cfRule>
    <cfRule type="expression" dxfId="125" priority="2">
      <formula>$D15="CIC"</formula>
    </cfRule>
  </conditionalFormatting>
  <conditionalFormatting sqref="D13:D24">
    <cfRule type="containsText" dxfId="124" priority="5" operator="containsText" text="CIC">
      <formula>NOT(ISERROR(SEARCH("CIC",D13)))</formula>
    </cfRule>
    <cfRule type="containsText" dxfId="123" priority="6" operator="containsText" text="CC">
      <formula>NOT(ISERROR(SEARCH("CC",D13)))</formula>
    </cfRule>
  </conditionalFormatting>
  <conditionalFormatting sqref="G13:G18 G20:G24">
    <cfRule type="beginsWith" dxfId="122" priority="7" operator="beginsWith" text="Conformity">
      <formula>LEFT(G13,LEN("Conformity"))="Conformity"</formula>
    </cfRule>
    <cfRule type="beginsWith" dxfId="121" priority="8" operator="beginsWith" text="Non-Conformity">
      <formula>LEFT(G13,LEN("Non-Conformity"))="Non-Conformity"</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7FCD1EE-03DD-47A2-8414-0E2801F7609F}">
          <x14:formula1>
            <xm:f>Answers!$A$1:$A$4</xm:f>
          </x14:formula1>
          <xm:sqref>F13:F24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B29C2D4AD9A248AC9551809FB7475D" ma:contentTypeVersion="20" ma:contentTypeDescription="Create a new document." ma:contentTypeScope="" ma:versionID="31ce91d6b87c873c0641b6387881ca28">
  <xsd:schema xmlns:xsd="http://www.w3.org/2001/XMLSchema" xmlns:xs="http://www.w3.org/2001/XMLSchema" xmlns:p="http://schemas.microsoft.com/office/2006/metadata/properties" xmlns:ns2="efc2542a-561c-4b3e-ba0c-b6a93958cf96" xmlns:ns3="5b5afd21-02a2-479e-8ccf-e4ace2f9df0f" targetNamespace="http://schemas.microsoft.com/office/2006/metadata/properties" ma:root="true" ma:fieldsID="cf9ce0e349c47ca3a4d9cd1b7335e067" ns2:_="" ns3:_="">
    <xsd:import namespace="efc2542a-561c-4b3e-ba0c-b6a93958cf96"/>
    <xsd:import namespace="5b5afd21-02a2-479e-8ccf-e4ace2f9d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hyperlink"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542a-561c-4b3e-ba0c-b6a93958c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afd21-02a2-479e-8ccf-e4ace2f9df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c0eef9c-d029-4a8e-98fa-d12d3dc82031}" ma:internalName="TaxCatchAll" ma:showField="CatchAllData" ma:web="5b5afd21-02a2-479e-8ccf-e4ace2f9d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c2542a-561c-4b3e-ba0c-b6a93958cf96">
      <Terms xmlns="http://schemas.microsoft.com/office/infopath/2007/PartnerControls"/>
    </lcf76f155ced4ddcb4097134ff3c332f>
    <TaxCatchAll xmlns="5b5afd21-02a2-479e-8ccf-e4ace2f9df0f" xsi:nil="true"/>
    <SharedWithUsers xmlns="5b5afd21-02a2-479e-8ccf-e4ace2f9df0f">
      <UserInfo>
        <DisplayName/>
        <AccountId xsi:nil="true"/>
        <AccountType/>
      </UserInfo>
    </SharedWithUsers>
    <MediaLengthInSeconds xmlns="efc2542a-561c-4b3e-ba0c-b6a93958cf96" xsi:nil="true"/>
    <hyperlink xmlns="efc2542a-561c-4b3e-ba0c-b6a93958cf96">
      <Url xsi:nil="true"/>
      <Description xsi:nil="true"/>
    </hyperlink>
  </documentManagement>
</p:properties>
</file>

<file path=customXml/itemProps1.xml><?xml version="1.0" encoding="utf-8"?>
<ds:datastoreItem xmlns:ds="http://schemas.openxmlformats.org/officeDocument/2006/customXml" ds:itemID="{701104E4-A32A-4E10-96AC-5546F7F9701C}"/>
</file>

<file path=customXml/itemProps2.xml><?xml version="1.0" encoding="utf-8"?>
<ds:datastoreItem xmlns:ds="http://schemas.openxmlformats.org/officeDocument/2006/customXml" ds:itemID="{DEAF44DD-E3BC-4CDF-9317-02EB37FCBFF8}"/>
</file>

<file path=customXml/itemProps3.xml><?xml version="1.0" encoding="utf-8"?>
<ds:datastoreItem xmlns:ds="http://schemas.openxmlformats.org/officeDocument/2006/customXml" ds:itemID="{15BFA1B9-B1BB-4AA4-8AF5-FEE5B488FD6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 FSC Argentina</dc:creator>
  <cp:keywords/>
  <dc:description/>
  <cp:lastModifiedBy/>
  <cp:revision/>
  <dcterms:created xsi:type="dcterms:W3CDTF">2024-02-02T03:37:36Z</dcterms:created>
  <dcterms:modified xsi:type="dcterms:W3CDTF">2025-05-19T10:31:38Z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0x0101002CB29C2D4AD9A248AC9551809FB7475D</vt:lpwstr>
  </property>
  <property fmtid="{D5CDD505-2E9C-101B-9397-08002B2CF9AE}" pid="3" name="Order">
    <vt:r8>785900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y fmtid="{D5CDD505-2E9C-101B-9397-08002B2CF9AE}" pid="11" name="hyperlink">
    <vt:lpwstr>, </vt:lpwstr>
  </property>
  <property fmtid="{D5CDD505-2E9C-101B-9397-08002B2CF9AE}" pid="12" name="_SourceUrl">
    <vt:lpwstr/>
  </property>
  <property fmtid="{D5CDD505-2E9C-101B-9397-08002B2CF9AE}" pid="13" name="_SharedFileIndex">
    <vt:lpwstr/>
  </property>
</Properties>
</file>