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slicerCaches/slicerCache11.xml" ContentType="application/vnd.ms-excel.slicerCache+xml"/>
  <Override PartName="/xl/slicerCaches/slicerCache12.xml" ContentType="application/vnd.ms-excel.slicerCache+xml"/>
  <Override PartName="/xl/slicerCaches/slicerCache13.xml" ContentType="application/vnd.ms-excel.slicerCache+xml"/>
  <Override PartName="/xl/slicerCaches/slicerCache14.xml" ContentType="application/vnd.ms-excel.slicerCache+xml"/>
  <Override PartName="/xl/slicerCaches/slicerCache15.xml" ContentType="application/vnd.ms-excel.slicerCache+xml"/>
  <Override PartName="/xl/slicerCaches/slicerCache16.xml" ContentType="application/vnd.ms-excel.slicerCache+xml"/>
  <Override PartName="/xl/slicerCaches/slicerCache17.xml" ContentType="application/vnd.ms-excel.slicerCache+xml"/>
  <Override PartName="/xl/slicerCaches/slicerCache18.xml" ContentType="application/vnd.ms-excel.slicerCache+xml"/>
  <Override PartName="/xl/slicerCaches/slicerCache19.xml" ContentType="application/vnd.ms-excel.slicerCache+xml"/>
  <Override PartName="/xl/slicerCaches/slicerCache20.xml" ContentType="application/vnd.ms-excel.slicerCache+xml"/>
  <Override PartName="/xl/slicerCaches/slicerCache21.xml" ContentType="application/vnd.ms-excel.slicerCache+xml"/>
  <Override PartName="/xl/slicerCaches/slicerCache22.xml" ContentType="application/vnd.ms-excel.slicerCache+xml"/>
  <Override PartName="/xl/slicerCaches/slicerCache23.xml" ContentType="application/vnd.ms-excel.slicerCache+xml"/>
  <Override PartName="/xl/slicerCaches/slicerCache24.xml" ContentType="application/vnd.ms-excel.slicerCache+xml"/>
  <Override PartName="/xl/slicerCaches/slicerCache25.xml" ContentType="application/vnd.ms-excel.slicerCache+xml"/>
  <Override PartName="/xl/slicerCaches/slicerCache26.xml" ContentType="application/vnd.ms-excel.slicerCache+xml"/>
  <Override PartName="/xl/slicerCaches/slicerCache27.xml" ContentType="application/vnd.ms-excel.slicerCache+xml"/>
  <Override PartName="/xl/slicerCaches/slicerCache28.xml" ContentType="application/vnd.ms-excel.slicerCache+xml"/>
  <Override PartName="/xl/slicerCaches/slicerCache29.xml" ContentType="application/vnd.ms-excel.slicerCache+xml"/>
  <Override PartName="/xl/slicerCaches/slicerCache30.xml" ContentType="application/vnd.ms-excel.slicerCache+xml"/>
  <Override PartName="/xl/slicerCaches/slicerCache31.xml" ContentType="application/vnd.ms-excel.slicerCache+xml"/>
  <Override PartName="/xl/slicerCaches/slicerCache32.xml" ContentType="application/vnd.ms-excel.slicerCache+xml"/>
  <Override PartName="/xl/slicerCaches/slicerCache33.xml" ContentType="application/vnd.ms-excel.slicerCache+xml"/>
  <Override PartName="/xl/slicerCaches/slicerCache34.xml" ContentType="application/vnd.ms-excel.slicerCache+xml"/>
  <Override PartName="/xl/slicerCaches/slicerCache35.xml" ContentType="application/vnd.ms-excel.slicerCache+xml"/>
  <Override PartName="/xl/slicerCaches/slicerCache36.xml" ContentType="application/vnd.ms-excel.slicerCache+xml"/>
  <Override PartName="/xl/slicerCaches/slicerCache37.xml" ContentType="application/vnd.ms-excel.slicerCache+xml"/>
  <Override PartName="/xl/slicerCaches/slicerCache38.xml" ContentType="application/vnd.ms-excel.slicerCache+xml"/>
  <Override PartName="/xl/slicerCaches/slicerCache39.xml" ContentType="application/vnd.ms-excel.slicerCache+xml"/>
  <Override PartName="/xl/slicerCaches/slicerCache40.xml" ContentType="application/vnd.ms-excel.slicerCache+xml"/>
  <Override PartName="/xl/slicerCaches/slicerCache41.xml" ContentType="application/vnd.ms-excel.slicerCache+xml"/>
  <Override PartName="/xl/slicerCaches/slicerCache42.xml" ContentType="application/vnd.ms-excel.slicerCache+xml"/>
  <Override PartName="/xl/slicerCaches/slicerCache43.xml" ContentType="application/vnd.ms-excel.slicerCache+xml"/>
  <Override PartName="/xl/slicerCaches/slicerCache44.xml" ContentType="application/vnd.ms-excel.slicerCache+xml"/>
  <Override PartName="/xl/slicerCaches/slicerCache45.xml" ContentType="application/vnd.ms-excel.slicerCache+xml"/>
  <Override PartName="/xl/slicerCaches/slicerCache46.xml" ContentType="application/vnd.ms-excel.slicerCache+xml"/>
  <Override PartName="/xl/slicerCaches/slicerCache47.xml" ContentType="application/vnd.ms-excel.slicerCache+xml"/>
  <Override PartName="/xl/slicerCaches/slicerCache48.xml" ContentType="application/vnd.ms-excel.slicerCache+xml"/>
  <Override PartName="/xl/slicerCaches/slicerCache49.xml" ContentType="application/vnd.ms-excel.slicerCache+xml"/>
  <Override PartName="/xl/slicerCaches/slicerCache50.xml" ContentType="application/vnd.ms-excel.slicerCache+xml"/>
  <Override PartName="/xl/slicerCaches/slicerCache51.xml" ContentType="application/vnd.ms-excel.slicerCache+xml"/>
  <Override PartName="/xl/slicerCaches/slicerCache52.xml" ContentType="application/vnd.ms-excel.slicerCache+xml"/>
  <Override PartName="/xl/slicerCaches/slicerCache53.xml" ContentType="application/vnd.ms-excel.slicerCache+xml"/>
  <Override PartName="/xl/slicerCaches/slicerCache54.xml" ContentType="application/vnd.ms-excel.slicerCache+xml"/>
  <Override PartName="/xl/slicerCaches/slicerCache55.xml" ContentType="application/vnd.ms-excel.slicerCache+xml"/>
  <Override PartName="/xl/slicerCaches/slicerCache56.xml" ContentType="application/vnd.ms-excel.slicerCache+xml"/>
  <Override PartName="/xl/slicerCaches/slicerCache57.xml" ContentType="application/vnd.ms-excel.slicerCache+xml"/>
  <Override PartName="/xl/slicerCaches/slicerCache58.xml" ContentType="application/vnd.ms-excel.slicerCache+xml"/>
  <Override PartName="/xl/slicerCaches/slicerCache59.xml" ContentType="application/vnd.ms-excel.slicerCache+xml"/>
  <Override PartName="/xl/slicerCaches/slicerCache60.xml" ContentType="application/vnd.ms-excel.slicerCache+xml"/>
  <Override PartName="/xl/slicerCaches/slicerCache61.xml" ContentType="application/vnd.ms-excel.slicerCache+xml"/>
  <Override PartName="/xl/slicerCaches/slicerCache62.xml" ContentType="application/vnd.ms-excel.slicerCache+xml"/>
  <Override PartName="/xl/slicerCaches/slicerCache63.xml" ContentType="application/vnd.ms-excel.slicerCache+xml"/>
  <Override PartName="/xl/slicerCaches/slicerCache64.xml" ContentType="application/vnd.ms-excel.slicerCache+xml"/>
  <Override PartName="/xl/slicerCaches/slicerCache65.xml" ContentType="application/vnd.ms-excel.slicerCache+xml"/>
  <Override PartName="/xl/slicerCaches/slicerCache66.xml" ContentType="application/vnd.ms-excel.slicerCache+xml"/>
  <Override PartName="/xl/slicerCaches/slicerCache67.xml" ContentType="application/vnd.ms-excel.slicerCache+xml"/>
  <Override PartName="/xl/slicerCaches/slicerCache68.xml" ContentType="application/vnd.ms-excel.slicerCache+xml"/>
  <Override PartName="/xl/slicerCaches/slicerCache69.xml" ContentType="application/vnd.ms-excel.slicerCache+xml"/>
  <Override PartName="/xl/slicerCaches/slicerCache70.xml" ContentType="application/vnd.ms-excel.slicerCache+xml"/>
  <Override PartName="/xl/slicerCaches/slicerCache7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3.xml" ContentType="application/vnd.openxmlformats-officedocument.drawing+xml"/>
  <Override PartName="/xl/tables/table2.xml" ContentType="application/vnd.openxmlformats-officedocument.spreadsheetml.table+xml"/>
  <Override PartName="/xl/slicers/slicer2.xml" ContentType="application/vnd.ms-excel.slicer+xml"/>
  <Override PartName="/xl/drawings/drawing4.xml" ContentType="application/vnd.openxmlformats-officedocument.drawing+xml"/>
  <Override PartName="/xl/tables/table3.xml" ContentType="application/vnd.openxmlformats-officedocument.spreadsheetml.table+xml"/>
  <Override PartName="/xl/slicers/slicer3.xml" ContentType="application/vnd.ms-excel.slicer+xml"/>
  <Override PartName="/xl/drawings/drawing5.xml" ContentType="application/vnd.openxmlformats-officedocument.drawing+xml"/>
  <Override PartName="/xl/tables/table4.xml" ContentType="application/vnd.openxmlformats-officedocument.spreadsheetml.table+xml"/>
  <Override PartName="/xl/slicers/slicer4.xml" ContentType="application/vnd.ms-excel.slicer+xml"/>
  <Override PartName="/xl/drawings/drawing6.xml" ContentType="application/vnd.openxmlformats-officedocument.drawing+xml"/>
  <Override PartName="/xl/tables/table5.xml" ContentType="application/vnd.openxmlformats-officedocument.spreadsheetml.table+xml"/>
  <Override PartName="/xl/slicers/slicer5.xml" ContentType="application/vnd.ms-excel.slicer+xml"/>
  <Override PartName="/xl/drawings/drawing7.xml" ContentType="application/vnd.openxmlformats-officedocument.drawing+xml"/>
  <Override PartName="/xl/tables/table6.xml" ContentType="application/vnd.openxmlformats-officedocument.spreadsheetml.table+xml"/>
  <Override PartName="/xl/slicers/slicer6.xml" ContentType="application/vnd.ms-excel.slicer+xml"/>
  <Override PartName="/xl/drawings/drawing8.xml" ContentType="application/vnd.openxmlformats-officedocument.drawing+xml"/>
  <Override PartName="/xl/tables/table7.xml" ContentType="application/vnd.openxmlformats-officedocument.spreadsheetml.table+xml"/>
  <Override PartName="/xl/slicers/slicer7.xml" ContentType="application/vnd.ms-excel.slicer+xml"/>
  <Override PartName="/xl/drawings/drawing9.xml" ContentType="application/vnd.openxmlformats-officedocument.drawing+xml"/>
  <Override PartName="/xl/tables/table8.xml" ContentType="application/vnd.openxmlformats-officedocument.spreadsheetml.table+xml"/>
  <Override PartName="/xl/slicers/slicer8.xml" ContentType="application/vnd.ms-excel.slicer+xml"/>
  <Override PartName="/xl/drawings/drawing10.xml" ContentType="application/vnd.openxmlformats-officedocument.drawing+xml"/>
  <Override PartName="/xl/tables/table9.xml" ContentType="application/vnd.openxmlformats-officedocument.spreadsheetml.table+xml"/>
  <Override PartName="/xl/slicers/slicer9.xml" ContentType="application/vnd.ms-excel.slicer+xml"/>
  <Override PartName="/xl/drawings/drawing11.xml" ContentType="application/vnd.openxmlformats-officedocument.drawing+xml"/>
  <Override PartName="/xl/tables/table10.xml" ContentType="application/vnd.openxmlformats-officedocument.spreadsheetml.table+xml"/>
  <Override PartName="/xl/slicers/slicer10.xml" ContentType="application/vnd.ms-excel.slicer+xml"/>
  <Override PartName="/xl/drawings/drawing12.xml" ContentType="application/vnd.openxmlformats-officedocument.drawing+xml"/>
  <Override PartName="/xl/tables/table11.xml" ContentType="application/vnd.openxmlformats-officedocument.spreadsheetml.table+xml"/>
  <Override PartName="/xl/slicers/slicer11.xml" ContentType="application/vnd.ms-excel.slicer+xml"/>
  <Override PartName="/xl/drawings/drawing13.xml" ContentType="application/vnd.openxmlformats-officedocument.drawing+xml"/>
  <Override PartName="/xl/tables/table12.xml" ContentType="application/vnd.openxmlformats-officedocument.spreadsheetml.table+xml"/>
  <Override PartName="/xl/slicers/slicer12.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hidePivotFieldList="1" defaultThemeVersion="166925"/>
  <mc:AlternateContent xmlns:mc="http://schemas.openxmlformats.org/markup-compatibility/2006">
    <mc:Choice Requires="x15">
      <x15ac:absPath xmlns:x15ac="http://schemas.microsoft.com/office/spreadsheetml/2010/11/ac" url="https://onefsc-my.sharepoint.com/personal/j_eke_fsc_org/Documents/CFFP/POLICIES AND STANDARDS/Continious Improvement/ALINGMENT PROCESS_ANNEXES NUEVOS/CIP Annexes 1 and 2/Spanish/"/>
    </mc:Choice>
  </mc:AlternateContent>
  <xr:revisionPtr revIDLastSave="97" documentId="13_ncr:1_{D514310D-19CE-4E30-AC57-FF211454AA61}" xr6:coauthVersionLast="47" xr6:coauthVersionMax="47" xr10:uidLastSave="{CE4638F9-44FA-49EF-B7A6-EA2B07CE2665}"/>
  <bookViews>
    <workbookView xWindow="20" yWindow="720" windowWidth="19180" windowHeight="10080" tabRatio="754" xr2:uid="{7EC4FBE8-97BB-440C-A53C-06F34174E4AE}"/>
  </bookViews>
  <sheets>
    <sheet name="Guía de Uso" sheetId="19" r:id="rId1"/>
    <sheet name="Respuestas" sheetId="3" state="hidden" r:id="rId2"/>
    <sheet name="P1" sheetId="4" r:id="rId3"/>
    <sheet name="P2" sheetId="5" r:id="rId4"/>
    <sheet name="P3" sheetId="6" r:id="rId5"/>
    <sheet name="P4" sheetId="7" r:id="rId6"/>
    <sheet name="P5" sheetId="8" r:id="rId7"/>
    <sheet name="P6" sheetId="9" r:id="rId8"/>
    <sheet name="P7" sheetId="10" r:id="rId9"/>
    <sheet name="P8" sheetId="11" r:id="rId10"/>
    <sheet name="P9" sheetId="12" r:id="rId11"/>
    <sheet name="P10" sheetId="13" r:id="rId12"/>
    <sheet name="CONFORMES" sheetId="15" r:id="rId13"/>
    <sheet name="EN PROCESO" sheetId="16" r:id="rId14"/>
    <sheet name="PLAN" sheetId="17" r:id="rId15"/>
    <sheet name="P&amp;C FSC" sheetId="18" r:id="rId16"/>
  </sheets>
  <externalReferences>
    <externalReference r:id="rId17"/>
  </externalReferences>
  <definedNames>
    <definedName name="_xlnm._FilterDatabase" localSheetId="15" hidden="1">'P&amp;C FSC'!$B$2:$E$74</definedName>
    <definedName name="_xlnm._FilterDatabase" localSheetId="1" hidden="1">Respuestas!$A$1:$I$265</definedName>
    <definedName name="SegmentaciónDeDatos_CRB">#N/A</definedName>
    <definedName name="SegmentaciónDeDatos_CRB1">#N/A</definedName>
    <definedName name="SegmentaciónDeDatos_CRB11">#N/A</definedName>
    <definedName name="SegmentaciónDeDatos_CRB111">#N/A</definedName>
    <definedName name="SegmentaciónDeDatos_CRB1111">#N/A</definedName>
    <definedName name="SegmentaciónDeDatos_CRB12">#N/A</definedName>
    <definedName name="SegmentaciónDeDatos_CRB121">#N/A</definedName>
    <definedName name="SegmentaciónDeDatos_CRB1211">#N/A</definedName>
    <definedName name="SegmentaciónDeDatos_CRB122">#N/A</definedName>
    <definedName name="SegmentaciónDeDatos_CRB13">#N/A</definedName>
    <definedName name="SegmentaciónDeDatos_CRB2">#N/A</definedName>
    <definedName name="SegmentaciónDeDatos_CRB21">#N/A</definedName>
    <definedName name="SegmentaciónDeDatos_Criterio">#N/A</definedName>
    <definedName name="SegmentaciónDeDatos_Criterio1">#N/A</definedName>
    <definedName name="SegmentaciónDeDatos_Criterio11">#N/A</definedName>
    <definedName name="SegmentaciónDeDatos_Criterio111">#N/A</definedName>
    <definedName name="SegmentaciónDeDatos_Criterio1111">#N/A</definedName>
    <definedName name="SegmentaciónDeDatos_Criterio12">#N/A</definedName>
    <definedName name="SegmentaciónDeDatos_Criterio121">#N/A</definedName>
    <definedName name="SegmentaciónDeDatos_Criterio1211">#N/A</definedName>
    <definedName name="SegmentaciónDeDatos_Criterio122">#N/A</definedName>
    <definedName name="SegmentaciónDeDatos_Criterio13">#N/A</definedName>
    <definedName name="SegmentaciónDeDatos_Nivel_de_conformidad">#N/A</definedName>
    <definedName name="SegmentaciónDeDatos_Nivel_de_conformidad1">#N/A</definedName>
    <definedName name="SegmentaciónDeDatos_Nivel_de_conformidad11">#N/A</definedName>
    <definedName name="SegmentaciónDeDatos_Nivel_de_conformidad111">#N/A</definedName>
    <definedName name="SegmentaciónDeDatos_Nivel_de_conformidad1111">#N/A</definedName>
    <definedName name="SegmentaciónDeDatos_Nivel_de_conformidad12">#N/A</definedName>
    <definedName name="SegmentaciónDeDatos_Nivel_de_conformidad121">#N/A</definedName>
    <definedName name="SegmentaciónDeDatos_Nivel_de_conformidad1211">#N/A</definedName>
    <definedName name="SegmentaciónDeDatos_Nivel_de_conformidad122">#N/A</definedName>
    <definedName name="SegmentaciónDeDatos_Nivel_de_conformidad13">#N/A</definedName>
    <definedName name="SegmentaciónDeDatos_Nivel_de_conformidad2">#N/A</definedName>
    <definedName name="SegmentaciónDeDatos_Nivel_de_conformidad21">#N/A</definedName>
    <definedName name="SegmentaciónDeDatos_PMC1">#N/A</definedName>
    <definedName name="SegmentaciónDeDatos_PMC11">#N/A</definedName>
    <definedName name="SegmentaciónDeDatos_PMC111">#N/A</definedName>
    <definedName name="SegmentaciónDeDatos_PMC1111">#N/A</definedName>
    <definedName name="SegmentaciónDeDatos_PMC11111">#N/A</definedName>
    <definedName name="SegmentaciónDeDatos_PMC112">#N/A</definedName>
    <definedName name="SegmentaciónDeDatos_PMC1121">#N/A</definedName>
    <definedName name="SegmentaciónDeDatos_PMC11211">#N/A</definedName>
    <definedName name="SegmentaciónDeDatos_PMC1122">#N/A</definedName>
    <definedName name="SegmentaciónDeDatos_PMC113">#N/A</definedName>
    <definedName name="SegmentaciónDeDatos_PMC12">#N/A</definedName>
    <definedName name="SegmentaciónDeDatos_PMC121">#N/A</definedName>
    <definedName name="SegmentaciónDeDatos_Principio">#N/A</definedName>
    <definedName name="SegmentaciónDeDatos_Principio1">#N/A</definedName>
    <definedName name="SegmentaciónDeDatos_Respuesta">#N/A</definedName>
    <definedName name="SegmentaciónDeDatos_Respuesta1">#N/A</definedName>
    <definedName name="SegmentaciónDeDatos_Respuesta11">#N/A</definedName>
    <definedName name="SegmentaciónDeDatos_Respuesta111">#N/A</definedName>
    <definedName name="SegmentaciónDeDatos_Respuesta1111">#N/A</definedName>
    <definedName name="SegmentaciónDeDatos_Respuesta12">#N/A</definedName>
    <definedName name="SegmentaciónDeDatos_Respuesta121">#N/A</definedName>
    <definedName name="SegmentaciónDeDatos_Respuesta1211">#N/A</definedName>
    <definedName name="SegmentaciónDeDatos_Respuesta122">#N/A</definedName>
    <definedName name="SegmentaciónDeDatos_Respuesta13">#N/A</definedName>
    <definedName name="SegmentaciónDeDatos_Respuesta2">#N/A</definedName>
    <definedName name="SegmentaciónDeDatos_Respuesta21">#N/A</definedName>
    <definedName name="SegmentaciónDeDatos_Tipo_de_Acción">#N/A</definedName>
    <definedName name="SegmentaciónDeDatos_Tipo_de_Acción1">#N/A</definedName>
    <definedName name="SegmentaciónDeDatos_Tipo_de_Acción11">#N/A</definedName>
    <definedName name="SegmentaciónDeDatos_Tipo_de_Acción111">#N/A</definedName>
    <definedName name="SegmentaciónDeDatos_Tipo_de_Acción1111">#N/A</definedName>
    <definedName name="SegmentaciónDeDatos_Tipo_de_Acción12">#N/A</definedName>
    <definedName name="SegmentaciónDeDatos_Tipo_de_Acción121">#N/A</definedName>
    <definedName name="SegmentaciónDeDatos_Tipo_de_Acción1211">#N/A</definedName>
    <definedName name="SegmentaciónDeDatos_Tipo_de_Acción122">#N/A</definedName>
    <definedName name="SegmentaciónDeDatos_Tipo_de_Acción13">#N/A</definedName>
    <definedName name="SegmentaciónDeDatos_Tipo_de_Acción21">#N/A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8"/>
        <x14:slicerCache r:id="rId19"/>
        <x14:slicerCache r:id="rId20"/>
        <x14:slicerCache r:id="rId21"/>
        <x14:slicerCache r:id="rId22"/>
        <x14:slicerCache r:id="rId23"/>
        <x14:slicerCache r:id="rId24"/>
        <x14:slicerCache r:id="rId25"/>
        <x14:slicerCache r:id="rId26"/>
        <x14:slicerCache r:id="rId27"/>
        <x14:slicerCache r:id="rId28"/>
        <x14:slicerCache r:id="rId29"/>
        <x14:slicerCache r:id="rId30"/>
        <x14:slicerCache r:id="rId31"/>
        <x14:slicerCache r:id="rId32"/>
        <x14:slicerCache r:id="rId33"/>
        <x14:slicerCache r:id="rId34"/>
        <x14:slicerCache r:id="rId35"/>
        <x14:slicerCache r:id="rId36"/>
        <x14:slicerCache r:id="rId37"/>
        <x14:slicerCache r:id="rId38"/>
        <x14:slicerCache r:id="rId39"/>
        <x14:slicerCache r:id="rId40"/>
        <x14:slicerCache r:id="rId41"/>
        <x14:slicerCache r:id="rId42"/>
        <x14:slicerCache r:id="rId43"/>
        <x14:slicerCache r:id="rId44"/>
        <x14:slicerCache r:id="rId45"/>
        <x14:slicerCache r:id="rId46"/>
        <x14:slicerCache r:id="rId47"/>
        <x14:slicerCache r:id="rId48"/>
        <x14:slicerCache r:id="rId49"/>
        <x14:slicerCache r:id="rId50"/>
        <x14:slicerCache r:id="rId51"/>
        <x14:slicerCache r:id="rId52"/>
        <x14:slicerCache r:id="rId53"/>
        <x14:slicerCache r:id="rId54"/>
        <x14:slicerCache r:id="rId55"/>
        <x14:slicerCache r:id="rId56"/>
        <x14:slicerCache r:id="rId57"/>
        <x14:slicerCache r:id="rId58"/>
        <x14:slicerCache r:id="rId59"/>
        <x14:slicerCache r:id="rId60"/>
        <x14:slicerCache r:id="rId61"/>
        <x14:slicerCache r:id="rId62"/>
        <x14:slicerCache r:id="rId63"/>
        <x14:slicerCache r:id="rId64"/>
        <x14:slicerCache r:id="rId65"/>
        <x14:slicerCache r:id="rId66"/>
        <x14:slicerCache r:id="rId67"/>
        <x14:slicerCache r:id="rId68"/>
        <x14:slicerCache r:id="rId69"/>
        <x14:slicerCache r:id="rId70"/>
        <x14:slicerCache r:id="rId71"/>
        <x14:slicerCache r:id="rId72"/>
        <x14:slicerCache r:id="rId73"/>
        <x14:slicerCache r:id="rId74"/>
        <x14:slicerCache r:id="rId75"/>
        <x14:slicerCache r:id="rId76"/>
        <x14:slicerCache r:id="rId77"/>
        <x14:slicerCache r:id="rId78"/>
        <x14:slicerCache r:id="rId79"/>
        <x14:slicerCache r:id="rId80"/>
        <x14:slicerCache r:id="rId81"/>
        <x14:slicerCache r:id="rId82"/>
        <x14:slicerCache r:id="rId83"/>
        <x14:slicerCache r:id="rId84"/>
        <x14:slicerCache r:id="rId85"/>
        <x14:slicerCache r:id="rId86"/>
        <x14:slicerCache r:id="rId87"/>
        <x14:slicerCache r:id="rId88"/>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 i="9" l="1"/>
  <c r="F24" i="4" l="1"/>
  <c r="G13" i="16"/>
  <c r="G140" i="15"/>
  <c r="G141" i="15" s="1"/>
  <c r="G179" i="15"/>
  <c r="G177" i="15"/>
  <c r="G136" i="15"/>
  <c r="F42" i="15"/>
  <c r="F265" i="15"/>
  <c r="F264" i="15"/>
  <c r="F262" i="15"/>
  <c r="F260" i="15"/>
  <c r="F259" i="15"/>
  <c r="F258" i="15"/>
  <c r="F257" i="15"/>
  <c r="F255" i="15"/>
  <c r="F254" i="15"/>
  <c r="F253" i="15"/>
  <c r="F252" i="15"/>
  <c r="F250" i="15"/>
  <c r="F249" i="15"/>
  <c r="F246" i="15"/>
  <c r="F245" i="15"/>
  <c r="F244" i="15"/>
  <c r="F239" i="15"/>
  <c r="F238" i="15"/>
  <c r="F237" i="15"/>
  <c r="F236" i="15"/>
  <c r="F235" i="15"/>
  <c r="F234" i="15"/>
  <c r="F232" i="15"/>
  <c r="F230" i="15"/>
  <c r="F229" i="15"/>
  <c r="F225" i="15"/>
  <c r="F224" i="15"/>
  <c r="F223" i="15"/>
  <c r="F222" i="15"/>
  <c r="F221" i="15"/>
  <c r="F220" i="15"/>
  <c r="F219" i="15"/>
  <c r="F218" i="15"/>
  <c r="F217" i="15"/>
  <c r="F216" i="15"/>
  <c r="F215" i="15"/>
  <c r="F214" i="15"/>
  <c r="F213" i="15"/>
  <c r="F211" i="15"/>
  <c r="F210" i="15"/>
  <c r="F209" i="15"/>
  <c r="F208" i="15"/>
  <c r="F202" i="15"/>
  <c r="F193" i="15"/>
  <c r="F183" i="15"/>
  <c r="F159" i="15"/>
  <c r="F158" i="15"/>
  <c r="F145" i="15"/>
  <c r="F144" i="15"/>
  <c r="F121" i="15"/>
  <c r="F95" i="15"/>
  <c r="F94" i="15"/>
  <c r="F93" i="15"/>
  <c r="F92" i="15"/>
  <c r="F91" i="15"/>
  <c r="F89" i="15"/>
  <c r="F90" i="15"/>
  <c r="F87" i="15"/>
  <c r="F86" i="15"/>
  <c r="F84" i="15"/>
  <c r="F83" i="15"/>
  <c r="F81" i="15"/>
  <c r="F80" i="15"/>
  <c r="F79" i="15"/>
  <c r="F78" i="15"/>
  <c r="F75" i="15"/>
  <c r="F74" i="15"/>
  <c r="F73" i="15"/>
  <c r="F72" i="15"/>
  <c r="F70" i="15"/>
  <c r="F67" i="15"/>
  <c r="F65" i="15"/>
  <c r="F66" i="15"/>
  <c r="F62" i="15"/>
  <c r="F96" i="15"/>
  <c r="F98" i="15"/>
  <c r="F99" i="15"/>
  <c r="F100" i="15"/>
  <c r="F101" i="15"/>
  <c r="F103" i="15"/>
  <c r="F105" i="15"/>
  <c r="F107" i="15"/>
  <c r="F108" i="15"/>
  <c r="F110" i="15"/>
  <c r="F111" i="15"/>
  <c r="F112" i="15"/>
  <c r="F113" i="15"/>
  <c r="F114" i="15"/>
  <c r="F115" i="15"/>
  <c r="F116" i="15"/>
  <c r="F117" i="15"/>
  <c r="F118" i="15"/>
  <c r="F119" i="15"/>
  <c r="F122" i="15"/>
  <c r="F124" i="15"/>
  <c r="F125" i="15"/>
  <c r="F126" i="15"/>
  <c r="F127" i="15"/>
  <c r="F128" i="15"/>
  <c r="F129" i="15"/>
  <c r="F130" i="15"/>
  <c r="F131" i="15"/>
  <c r="F132" i="15"/>
  <c r="F134" i="15"/>
  <c r="F135" i="15"/>
  <c r="F137" i="15"/>
  <c r="F138" i="15"/>
  <c r="F139" i="15"/>
  <c r="F142" i="15"/>
  <c r="F143" i="15"/>
  <c r="F146" i="15"/>
  <c r="F147" i="15"/>
  <c r="F148" i="15"/>
  <c r="F149" i="15"/>
  <c r="F150" i="15"/>
  <c r="F151" i="15"/>
  <c r="F152" i="15"/>
  <c r="F153" i="15"/>
  <c r="F154" i="15"/>
  <c r="F155" i="15"/>
  <c r="F156" i="15"/>
  <c r="F160" i="15"/>
  <c r="F161" i="15"/>
  <c r="F164" i="15"/>
  <c r="F166" i="15"/>
  <c r="F168" i="15"/>
  <c r="F169" i="15"/>
  <c r="F170" i="15"/>
  <c r="F173" i="15"/>
  <c r="F174" i="15"/>
  <c r="F176" i="15"/>
  <c r="F178" i="15"/>
  <c r="F180" i="15"/>
  <c r="F181" i="15"/>
  <c r="F184" i="15"/>
  <c r="F186" i="15"/>
  <c r="F187" i="15"/>
  <c r="F189" i="15"/>
  <c r="F191" i="15"/>
  <c r="F192" i="15"/>
  <c r="F194" i="15"/>
  <c r="F195" i="15"/>
  <c r="F196" i="15"/>
  <c r="F197" i="15"/>
  <c r="F198" i="15"/>
  <c r="F199" i="15"/>
  <c r="F200" i="15"/>
  <c r="F201" i="15"/>
  <c r="F204" i="15"/>
  <c r="F205" i="15"/>
  <c r="F206" i="15"/>
  <c r="F207" i="15"/>
  <c r="F212" i="15"/>
  <c r="F227" i="15"/>
  <c r="F228" i="15"/>
  <c r="G227" i="15"/>
  <c r="G228" i="15"/>
  <c r="G229" i="15"/>
  <c r="G230" i="15"/>
  <c r="G231" i="15" s="1"/>
  <c r="G232" i="15"/>
  <c r="G233" i="15" s="1"/>
  <c r="G234" i="15"/>
  <c r="G235" i="15"/>
  <c r="G236" i="15"/>
  <c r="G237" i="15"/>
  <c r="G238" i="15"/>
  <c r="G239" i="15"/>
  <c r="G240" i="15" s="1"/>
  <c r="G241" i="15" s="1"/>
  <c r="G242" i="15" s="1"/>
  <c r="G243" i="15" s="1"/>
  <c r="G244" i="15"/>
  <c r="G245" i="15"/>
  <c r="G246" i="15"/>
  <c r="G247" i="15" s="1"/>
  <c r="G248" i="15" s="1"/>
  <c r="G249" i="15"/>
  <c r="G250" i="15"/>
  <c r="G251" i="15" s="1"/>
  <c r="G252" i="15"/>
  <c r="G253" i="15"/>
  <c r="G254" i="15"/>
  <c r="G255" i="15"/>
  <c r="G256" i="15" s="1"/>
  <c r="G257" i="15"/>
  <c r="G258" i="15"/>
  <c r="G259" i="15"/>
  <c r="G260" i="15"/>
  <c r="G261" i="15" s="1"/>
  <c r="G262" i="15"/>
  <c r="G263" i="15" s="1"/>
  <c r="G264" i="15"/>
  <c r="G265" i="15"/>
  <c r="G266" i="15" s="1"/>
  <c r="G267" i="15" s="1"/>
  <c r="G213" i="15"/>
  <c r="G214" i="15"/>
  <c r="G215" i="15"/>
  <c r="G216" i="15"/>
  <c r="G217" i="15"/>
  <c r="G218" i="15"/>
  <c r="G219" i="15"/>
  <c r="G220" i="15"/>
  <c r="G221" i="15"/>
  <c r="G222" i="15"/>
  <c r="G223" i="15"/>
  <c r="G224" i="15"/>
  <c r="G205" i="15"/>
  <c r="G206" i="15"/>
  <c r="G207" i="15"/>
  <c r="G208" i="15"/>
  <c r="G209" i="15"/>
  <c r="G210" i="15"/>
  <c r="G211" i="15"/>
  <c r="G193" i="15"/>
  <c r="G194" i="15"/>
  <c r="G195" i="15"/>
  <c r="G196" i="15"/>
  <c r="G197" i="15"/>
  <c r="G198" i="15"/>
  <c r="G199" i="15"/>
  <c r="G200" i="15"/>
  <c r="G201" i="15"/>
  <c r="G202" i="15"/>
  <c r="G203" i="15" s="1"/>
  <c r="G164" i="15"/>
  <c r="G165" i="15" s="1"/>
  <c r="G166" i="15"/>
  <c r="G167" i="15" s="1"/>
  <c r="G168" i="15"/>
  <c r="G169" i="15"/>
  <c r="G170" i="15"/>
  <c r="G171" i="15" s="1"/>
  <c r="G172" i="15" s="1"/>
  <c r="G173" i="15"/>
  <c r="G174" i="15"/>
  <c r="G175" i="15" s="1"/>
  <c r="G176" i="15"/>
  <c r="G178" i="15"/>
  <c r="G180" i="15"/>
  <c r="G181" i="15"/>
  <c r="G182" i="15" s="1"/>
  <c r="G183" i="15"/>
  <c r="G184" i="15"/>
  <c r="G185" i="15" s="1"/>
  <c r="G187" i="15"/>
  <c r="G188" i="15" s="1"/>
  <c r="G144" i="15"/>
  <c r="G145" i="15"/>
  <c r="G146" i="15"/>
  <c r="G147" i="15"/>
  <c r="G148" i="15"/>
  <c r="G149" i="15"/>
  <c r="G150" i="15"/>
  <c r="G151" i="15"/>
  <c r="G152" i="15"/>
  <c r="G153" i="15"/>
  <c r="G154" i="15"/>
  <c r="G155" i="15"/>
  <c r="G156" i="15"/>
  <c r="G157" i="15" s="1"/>
  <c r="G158" i="15"/>
  <c r="G159" i="15"/>
  <c r="G160" i="15"/>
  <c r="G112" i="15"/>
  <c r="G113" i="15"/>
  <c r="G115" i="15"/>
  <c r="G116" i="15"/>
  <c r="G117" i="15"/>
  <c r="G118" i="15"/>
  <c r="G119" i="15"/>
  <c r="G120" i="15" s="1"/>
  <c r="G121" i="15"/>
  <c r="G122" i="15"/>
  <c r="G123" i="15" s="1"/>
  <c r="G124" i="15"/>
  <c r="G125" i="15"/>
  <c r="G126" i="15"/>
  <c r="G127" i="15"/>
  <c r="G128" i="15"/>
  <c r="G129" i="15"/>
  <c r="G130" i="15"/>
  <c r="G131" i="15"/>
  <c r="G132" i="15"/>
  <c r="G133" i="15" s="1"/>
  <c r="G134" i="15"/>
  <c r="G135" i="15"/>
  <c r="G137" i="15"/>
  <c r="G138" i="15"/>
  <c r="G139" i="15"/>
  <c r="G142" i="15"/>
  <c r="G91" i="15"/>
  <c r="G92" i="15"/>
  <c r="G93" i="15"/>
  <c r="G94" i="15"/>
  <c r="G95" i="15"/>
  <c r="G96" i="15"/>
  <c r="G97" i="15" s="1"/>
  <c r="G98" i="15"/>
  <c r="G99" i="15"/>
  <c r="G100" i="15"/>
  <c r="G101" i="15"/>
  <c r="G102" i="15" s="1"/>
  <c r="G103" i="15"/>
  <c r="G104" i="15" s="1"/>
  <c r="G105" i="15"/>
  <c r="G106" i="15" s="1"/>
  <c r="G107" i="15"/>
  <c r="G108" i="15"/>
  <c r="G109" i="15" s="1"/>
  <c r="G110" i="15"/>
  <c r="G44" i="15"/>
  <c r="G45" i="15" s="1"/>
  <c r="G46" i="15"/>
  <c r="G47" i="15"/>
  <c r="G48" i="15"/>
  <c r="G49" i="15" s="1"/>
  <c r="G50" i="15" s="1"/>
  <c r="G51" i="15"/>
  <c r="G52" i="15"/>
  <c r="G53" i="15" s="1"/>
  <c r="G54" i="15"/>
  <c r="G55" i="15" s="1"/>
  <c r="G56" i="15" s="1"/>
  <c r="G57" i="15"/>
  <c r="G58" i="15" s="1"/>
  <c r="G59" i="15"/>
  <c r="G60" i="15"/>
  <c r="G61" i="15" s="1"/>
  <c r="G62" i="15"/>
  <c r="G63" i="15" s="1"/>
  <c r="G64" i="15" s="1"/>
  <c r="G65" i="15"/>
  <c r="G66" i="15"/>
  <c r="G67" i="15"/>
  <c r="G68" i="15" s="1"/>
  <c r="G69" i="15" s="1"/>
  <c r="G70" i="15"/>
  <c r="G71" i="15" s="1"/>
  <c r="G72" i="15"/>
  <c r="G73" i="15"/>
  <c r="G74" i="15"/>
  <c r="G75" i="15"/>
  <c r="G76" i="15" s="1"/>
  <c r="G77" i="15" s="1"/>
  <c r="G78" i="15"/>
  <c r="G79" i="15"/>
  <c r="G80" i="15"/>
  <c r="G81" i="15"/>
  <c r="G82" i="15" s="1"/>
  <c r="G83" i="15"/>
  <c r="G84" i="15"/>
  <c r="G85" i="15" s="1"/>
  <c r="G86" i="15"/>
  <c r="G87" i="15"/>
  <c r="G88" i="15" s="1"/>
  <c r="G89" i="15"/>
  <c r="G34" i="15"/>
  <c r="G35" i="15"/>
  <c r="G36" i="15"/>
  <c r="G37" i="15"/>
  <c r="G38" i="15" s="1"/>
  <c r="G39" i="15"/>
  <c r="G40" i="15"/>
  <c r="G41" i="15"/>
  <c r="G42" i="15" s="1"/>
  <c r="G30" i="15"/>
  <c r="G31" i="15"/>
  <c r="G32" i="15"/>
  <c r="G33" i="15"/>
  <c r="G25" i="15"/>
  <c r="G26" i="15"/>
  <c r="G27" i="15"/>
  <c r="G28" i="15"/>
  <c r="G29" i="15"/>
  <c r="G14" i="15"/>
  <c r="G15" i="15"/>
  <c r="G16" i="15"/>
  <c r="G17" i="15"/>
  <c r="G18" i="15" s="1"/>
  <c r="G19" i="15"/>
  <c r="G20" i="15"/>
  <c r="G21" i="15" s="1"/>
  <c r="G22" i="15"/>
  <c r="G24" i="15" s="1"/>
  <c r="E14" i="15"/>
  <c r="E15" i="15"/>
  <c r="E16" i="15"/>
  <c r="E17" i="15"/>
  <c r="E19" i="15"/>
  <c r="E20" i="15"/>
  <c r="E22" i="15"/>
  <c r="E25" i="15"/>
  <c r="E26" i="15"/>
  <c r="E27" i="15"/>
  <c r="E28" i="15"/>
  <c r="E29" i="15"/>
  <c r="E30" i="15"/>
  <c r="E31" i="15"/>
  <c r="E32" i="15"/>
  <c r="E33" i="15"/>
  <c r="E34" i="15"/>
  <c r="E35" i="15"/>
  <c r="E36" i="15"/>
  <c r="E37" i="15"/>
  <c r="E39" i="15"/>
  <c r="E40" i="15"/>
  <c r="E41" i="15"/>
  <c r="E43" i="15"/>
  <c r="E44" i="15"/>
  <c r="E46" i="15"/>
  <c r="E47" i="15"/>
  <c r="E48" i="15"/>
  <c r="E51" i="15"/>
  <c r="E52" i="15"/>
  <c r="E54" i="15"/>
  <c r="E57" i="15"/>
  <c r="E59" i="15"/>
  <c r="E60" i="15"/>
  <c r="E62" i="15"/>
  <c r="E65" i="15"/>
  <c r="E66" i="15"/>
  <c r="E67" i="15"/>
  <c r="E70" i="15"/>
  <c r="E72" i="15"/>
  <c r="E73" i="15"/>
  <c r="E74" i="15"/>
  <c r="E75" i="15"/>
  <c r="E78" i="15"/>
  <c r="E79" i="15"/>
  <c r="E80" i="15"/>
  <c r="E81" i="15"/>
  <c r="E83" i="15"/>
  <c r="E84" i="15"/>
  <c r="E86" i="15"/>
  <c r="E87" i="15"/>
  <c r="E89" i="15"/>
  <c r="E90" i="15"/>
  <c r="E91" i="15"/>
  <c r="E92" i="15"/>
  <c r="E93" i="15"/>
  <c r="E94" i="15"/>
  <c r="E95" i="15"/>
  <c r="E96" i="15"/>
  <c r="E98" i="15"/>
  <c r="E99" i="15"/>
  <c r="E100" i="15"/>
  <c r="E101" i="15"/>
  <c r="E103" i="15"/>
  <c r="E105" i="15"/>
  <c r="E107" i="15"/>
  <c r="E108" i="15"/>
  <c r="E110" i="15"/>
  <c r="E111" i="15"/>
  <c r="E112" i="15"/>
  <c r="E113" i="15"/>
  <c r="E114" i="15"/>
  <c r="E115" i="15"/>
  <c r="E116" i="15"/>
  <c r="E117" i="15"/>
  <c r="E118" i="15"/>
  <c r="E119" i="15"/>
  <c r="E121" i="15"/>
  <c r="E122" i="15"/>
  <c r="E124" i="15"/>
  <c r="E125" i="15"/>
  <c r="E126" i="15"/>
  <c r="E127" i="15"/>
  <c r="E128" i="15"/>
  <c r="E129" i="15"/>
  <c r="E130" i="15"/>
  <c r="E131" i="15"/>
  <c r="E132" i="15"/>
  <c r="E134" i="15"/>
  <c r="E135" i="15"/>
  <c r="E137" i="15"/>
  <c r="E138" i="15"/>
  <c r="E139" i="15"/>
  <c r="E142" i="15"/>
  <c r="E143" i="15"/>
  <c r="E144" i="15"/>
  <c r="E145" i="15"/>
  <c r="E146" i="15"/>
  <c r="E147" i="15"/>
  <c r="E148" i="15"/>
  <c r="E149" i="15"/>
  <c r="E150" i="15"/>
  <c r="E151" i="15"/>
  <c r="E152" i="15"/>
  <c r="E153" i="15"/>
  <c r="E154" i="15"/>
  <c r="E155" i="15"/>
  <c r="E156" i="15"/>
  <c r="E158" i="15"/>
  <c r="E159" i="15"/>
  <c r="E160" i="15"/>
  <c r="E161" i="15"/>
  <c r="E164" i="15"/>
  <c r="E166" i="15"/>
  <c r="E168" i="15"/>
  <c r="E169" i="15"/>
  <c r="E170" i="15"/>
  <c r="E173" i="15"/>
  <c r="E174" i="15"/>
  <c r="E176" i="15"/>
  <c r="E178" i="15"/>
  <c r="E180" i="15"/>
  <c r="E181" i="15"/>
  <c r="E183" i="15"/>
  <c r="E184" i="15"/>
  <c r="E186" i="15"/>
  <c r="E187" i="15"/>
  <c r="E189" i="15"/>
  <c r="E191" i="15"/>
  <c r="E192" i="15"/>
  <c r="E193" i="15"/>
  <c r="E194" i="15"/>
  <c r="E195" i="15"/>
  <c r="E196" i="15"/>
  <c r="E197" i="15"/>
  <c r="E198" i="15"/>
  <c r="E199" i="15"/>
  <c r="E200" i="15"/>
  <c r="E201" i="15"/>
  <c r="E202" i="15"/>
  <c r="E204" i="15"/>
  <c r="E205" i="15"/>
  <c r="E206" i="15"/>
  <c r="E207" i="15"/>
  <c r="E208" i="15"/>
  <c r="E209" i="15"/>
  <c r="E210" i="15"/>
  <c r="E211" i="15"/>
  <c r="E212" i="15"/>
  <c r="E213" i="15"/>
  <c r="E214" i="15"/>
  <c r="E215" i="15"/>
  <c r="E216" i="15"/>
  <c r="E217" i="15"/>
  <c r="E218" i="15"/>
  <c r="E219" i="15"/>
  <c r="E220" i="15"/>
  <c r="E221" i="15"/>
  <c r="E222" i="15"/>
  <c r="E223" i="15"/>
  <c r="E224" i="15"/>
  <c r="E225" i="15"/>
  <c r="E227" i="15"/>
  <c r="E228" i="15"/>
  <c r="E229" i="15"/>
  <c r="E230" i="15"/>
  <c r="E232" i="15"/>
  <c r="E234" i="15"/>
  <c r="E235" i="15"/>
  <c r="E236" i="15"/>
  <c r="E237" i="15"/>
  <c r="E238" i="15"/>
  <c r="E239" i="15"/>
  <c r="E244" i="15"/>
  <c r="E245" i="15"/>
  <c r="E246" i="15"/>
  <c r="E249" i="15"/>
  <c r="E250" i="15"/>
  <c r="E252" i="15"/>
  <c r="E253" i="15"/>
  <c r="E254" i="15"/>
  <c r="E255" i="15"/>
  <c r="E257" i="15"/>
  <c r="E258" i="15"/>
  <c r="E259" i="15"/>
  <c r="E260" i="15"/>
  <c r="E262" i="15"/>
  <c r="E264" i="15"/>
  <c r="E265" i="15"/>
  <c r="D14" i="15"/>
  <c r="D15" i="15"/>
  <c r="D16" i="15"/>
  <c r="D17" i="15"/>
  <c r="D19" i="15"/>
  <c r="D20" i="15"/>
  <c r="D22" i="15"/>
  <c r="D25" i="15"/>
  <c r="D26" i="15"/>
  <c r="D27" i="15"/>
  <c r="D28" i="15"/>
  <c r="D29" i="15"/>
  <c r="D30" i="15"/>
  <c r="D31" i="15"/>
  <c r="D32" i="15"/>
  <c r="D33" i="15"/>
  <c r="D34" i="15"/>
  <c r="D35" i="15"/>
  <c r="D36" i="15"/>
  <c r="D37" i="15"/>
  <c r="D39" i="15"/>
  <c r="D40" i="15"/>
  <c r="D41" i="15"/>
  <c r="D43" i="15"/>
  <c r="D44" i="15"/>
  <c r="D46" i="15"/>
  <c r="D47" i="15"/>
  <c r="D48" i="15"/>
  <c r="D51" i="15"/>
  <c r="D52" i="15"/>
  <c r="D54" i="15"/>
  <c r="D57" i="15"/>
  <c r="D59" i="15"/>
  <c r="D60" i="15"/>
  <c r="D62" i="15"/>
  <c r="D65" i="15"/>
  <c r="D66" i="15"/>
  <c r="D67" i="15"/>
  <c r="D70" i="15"/>
  <c r="D72" i="15"/>
  <c r="D73" i="15"/>
  <c r="D74" i="15"/>
  <c r="D75" i="15"/>
  <c r="D78" i="15"/>
  <c r="D79" i="15"/>
  <c r="D80" i="15"/>
  <c r="D81" i="15"/>
  <c r="D83" i="15"/>
  <c r="D84" i="15"/>
  <c r="D86" i="15"/>
  <c r="D87" i="15"/>
  <c r="D89" i="15"/>
  <c r="D90" i="15"/>
  <c r="D91" i="15"/>
  <c r="D92" i="15"/>
  <c r="D93" i="15"/>
  <c r="D94" i="15"/>
  <c r="D95" i="15"/>
  <c r="D96" i="15"/>
  <c r="D98" i="15"/>
  <c r="D99" i="15"/>
  <c r="D100" i="15"/>
  <c r="D101" i="15"/>
  <c r="D103" i="15"/>
  <c r="D105" i="15"/>
  <c r="D107" i="15"/>
  <c r="D108" i="15"/>
  <c r="D110" i="15"/>
  <c r="D111" i="15"/>
  <c r="D112" i="15"/>
  <c r="D113" i="15"/>
  <c r="D114" i="15"/>
  <c r="D115" i="15"/>
  <c r="D116" i="15"/>
  <c r="D117" i="15"/>
  <c r="D118" i="15"/>
  <c r="D119" i="15"/>
  <c r="D121" i="15"/>
  <c r="D122" i="15"/>
  <c r="D124" i="15"/>
  <c r="D125" i="15"/>
  <c r="D126" i="15"/>
  <c r="D127" i="15"/>
  <c r="D128" i="15"/>
  <c r="D129" i="15"/>
  <c r="D130" i="15"/>
  <c r="D131" i="15"/>
  <c r="D132" i="15"/>
  <c r="D134" i="15"/>
  <c r="D135" i="15"/>
  <c r="D137" i="15"/>
  <c r="D138" i="15"/>
  <c r="D139" i="15"/>
  <c r="D142" i="15"/>
  <c r="D143" i="15"/>
  <c r="D144" i="15"/>
  <c r="D145" i="15"/>
  <c r="D146" i="15"/>
  <c r="D147" i="15"/>
  <c r="D148" i="15"/>
  <c r="D149" i="15"/>
  <c r="D150" i="15"/>
  <c r="D151" i="15"/>
  <c r="D152" i="15"/>
  <c r="D153" i="15"/>
  <c r="D154" i="15"/>
  <c r="D155" i="15"/>
  <c r="D156" i="15"/>
  <c r="D158" i="15"/>
  <c r="D159" i="15"/>
  <c r="D160" i="15"/>
  <c r="D161" i="15"/>
  <c r="D164" i="15"/>
  <c r="D166" i="15"/>
  <c r="D168" i="15"/>
  <c r="D169" i="15"/>
  <c r="D170" i="15"/>
  <c r="D173" i="15"/>
  <c r="D174" i="15"/>
  <c r="D176" i="15"/>
  <c r="D178" i="15"/>
  <c r="D180" i="15"/>
  <c r="D181" i="15"/>
  <c r="D183" i="15"/>
  <c r="D184" i="15"/>
  <c r="D186" i="15"/>
  <c r="D187" i="15"/>
  <c r="D189" i="15"/>
  <c r="D191" i="15"/>
  <c r="D192" i="15"/>
  <c r="D193" i="15"/>
  <c r="D194" i="15"/>
  <c r="D195" i="15"/>
  <c r="D196" i="15"/>
  <c r="D197" i="15"/>
  <c r="D198" i="15"/>
  <c r="D199" i="15"/>
  <c r="D200" i="15"/>
  <c r="D201" i="15"/>
  <c r="D202" i="15"/>
  <c r="D204" i="15"/>
  <c r="D205" i="15"/>
  <c r="D206" i="15"/>
  <c r="D207" i="15"/>
  <c r="D208" i="15"/>
  <c r="D209" i="15"/>
  <c r="D210" i="15"/>
  <c r="D211" i="15"/>
  <c r="D212" i="15"/>
  <c r="D213" i="15"/>
  <c r="D214" i="15"/>
  <c r="D215" i="15"/>
  <c r="D216" i="15"/>
  <c r="D217" i="15"/>
  <c r="D218" i="15"/>
  <c r="D219" i="15"/>
  <c r="D220" i="15"/>
  <c r="D221" i="15"/>
  <c r="D222" i="15"/>
  <c r="D223" i="15"/>
  <c r="D224" i="15"/>
  <c r="D225" i="15"/>
  <c r="D227" i="15"/>
  <c r="D228" i="15"/>
  <c r="D229" i="15"/>
  <c r="D230" i="15"/>
  <c r="D232" i="15"/>
  <c r="D234" i="15"/>
  <c r="D235" i="15"/>
  <c r="D236" i="15"/>
  <c r="D237" i="15"/>
  <c r="D238" i="15"/>
  <c r="D239" i="15"/>
  <c r="D244" i="15"/>
  <c r="D245" i="15"/>
  <c r="D246" i="15"/>
  <c r="D249" i="15"/>
  <c r="D250" i="15"/>
  <c r="D252" i="15"/>
  <c r="D253" i="15"/>
  <c r="D254" i="15"/>
  <c r="D255" i="15"/>
  <c r="D257" i="15"/>
  <c r="D258" i="15"/>
  <c r="D259" i="15"/>
  <c r="D260" i="15"/>
  <c r="D262" i="15"/>
  <c r="D264" i="15"/>
  <c r="D265" i="15"/>
  <c r="C33" i="15"/>
  <c r="C34" i="15"/>
  <c r="C35" i="15"/>
  <c r="C36" i="15"/>
  <c r="C37" i="15"/>
  <c r="C39" i="15"/>
  <c r="C40" i="15"/>
  <c r="C41" i="15"/>
  <c r="C43" i="15"/>
  <c r="C44" i="15"/>
  <c r="C46" i="15"/>
  <c r="C47" i="15"/>
  <c r="C48" i="15"/>
  <c r="C51" i="15"/>
  <c r="C52" i="15"/>
  <c r="C54" i="15"/>
  <c r="C57" i="15"/>
  <c r="C59" i="15"/>
  <c r="C60" i="15"/>
  <c r="C62" i="15"/>
  <c r="C65" i="15"/>
  <c r="C66" i="15"/>
  <c r="C67" i="15"/>
  <c r="C70" i="15"/>
  <c r="C72" i="15"/>
  <c r="C73" i="15"/>
  <c r="C74" i="15"/>
  <c r="C75" i="15"/>
  <c r="C78" i="15"/>
  <c r="C79" i="15"/>
  <c r="C80" i="15"/>
  <c r="C81" i="15"/>
  <c r="C83" i="15"/>
  <c r="C84" i="15"/>
  <c r="C86" i="15"/>
  <c r="C87" i="15"/>
  <c r="C89" i="15"/>
  <c r="C90" i="15"/>
  <c r="C91" i="15"/>
  <c r="C92" i="15"/>
  <c r="C93" i="15"/>
  <c r="C94" i="15"/>
  <c r="C95" i="15"/>
  <c r="C96" i="15"/>
  <c r="C98" i="15"/>
  <c r="C99" i="15"/>
  <c r="C100" i="15"/>
  <c r="C101" i="15"/>
  <c r="C103" i="15"/>
  <c r="C105" i="15"/>
  <c r="C107" i="15"/>
  <c r="C108" i="15"/>
  <c r="C110" i="15"/>
  <c r="C111" i="15"/>
  <c r="C112" i="15"/>
  <c r="C113" i="15"/>
  <c r="C114" i="15"/>
  <c r="C115" i="15"/>
  <c r="C116" i="15"/>
  <c r="C117" i="15"/>
  <c r="C118" i="15"/>
  <c r="C119" i="15"/>
  <c r="C121" i="15"/>
  <c r="C122" i="15"/>
  <c r="C124" i="15"/>
  <c r="C125" i="15"/>
  <c r="C126" i="15"/>
  <c r="C127" i="15"/>
  <c r="C128" i="15"/>
  <c r="C129" i="15"/>
  <c r="C130" i="15"/>
  <c r="C131" i="15"/>
  <c r="C132" i="15"/>
  <c r="C134" i="15"/>
  <c r="C135" i="15"/>
  <c r="C137" i="15"/>
  <c r="C138" i="15"/>
  <c r="C139" i="15"/>
  <c r="C142" i="15"/>
  <c r="C143" i="15"/>
  <c r="C144" i="15"/>
  <c r="C145" i="15"/>
  <c r="C146" i="15"/>
  <c r="C147" i="15"/>
  <c r="C148" i="15"/>
  <c r="C149" i="15"/>
  <c r="C150" i="15"/>
  <c r="C151" i="15"/>
  <c r="C152" i="15"/>
  <c r="C153" i="15"/>
  <c r="C154" i="15"/>
  <c r="C155" i="15"/>
  <c r="C156" i="15"/>
  <c r="C158" i="15"/>
  <c r="C159" i="15"/>
  <c r="C160" i="15"/>
  <c r="C161" i="15"/>
  <c r="C164" i="15"/>
  <c r="C166" i="15"/>
  <c r="C168" i="15"/>
  <c r="C169" i="15"/>
  <c r="C170" i="15"/>
  <c r="C173" i="15"/>
  <c r="C174" i="15"/>
  <c r="C176" i="15"/>
  <c r="C178" i="15"/>
  <c r="C180" i="15"/>
  <c r="C181" i="15"/>
  <c r="C183" i="15"/>
  <c r="C184" i="15"/>
  <c r="C186" i="15"/>
  <c r="C187" i="15"/>
  <c r="C189" i="15"/>
  <c r="C191" i="15"/>
  <c r="C192" i="15"/>
  <c r="C193" i="15"/>
  <c r="C194" i="15"/>
  <c r="C195" i="15"/>
  <c r="C196" i="15"/>
  <c r="C197" i="15"/>
  <c r="C198" i="15"/>
  <c r="C199" i="15"/>
  <c r="C200" i="15"/>
  <c r="C201" i="15"/>
  <c r="C202" i="15"/>
  <c r="C204" i="15"/>
  <c r="C205" i="15"/>
  <c r="C206" i="15"/>
  <c r="C207" i="15"/>
  <c r="C208" i="15"/>
  <c r="C209" i="15"/>
  <c r="C210" i="15"/>
  <c r="C211" i="15"/>
  <c r="C212" i="15"/>
  <c r="C213" i="15"/>
  <c r="C214" i="15"/>
  <c r="C215" i="15"/>
  <c r="C216" i="15"/>
  <c r="C217" i="15"/>
  <c r="C218" i="15"/>
  <c r="C219" i="15"/>
  <c r="C220" i="15"/>
  <c r="C221" i="15"/>
  <c r="C222" i="15"/>
  <c r="C223" i="15"/>
  <c r="C224" i="15"/>
  <c r="C225" i="15"/>
  <c r="C227" i="15"/>
  <c r="C228" i="15"/>
  <c r="C229" i="15"/>
  <c r="C230" i="15"/>
  <c r="C232" i="15"/>
  <c r="C234" i="15"/>
  <c r="C235" i="15"/>
  <c r="C236" i="15"/>
  <c r="C237" i="15"/>
  <c r="C238" i="15"/>
  <c r="C239" i="15"/>
  <c r="C244" i="15"/>
  <c r="C245" i="15"/>
  <c r="C246" i="15"/>
  <c r="C249" i="15"/>
  <c r="C250" i="15"/>
  <c r="C252" i="15"/>
  <c r="C253" i="15"/>
  <c r="C254" i="15"/>
  <c r="C255" i="15"/>
  <c r="C257" i="15"/>
  <c r="C258" i="15"/>
  <c r="C259" i="15"/>
  <c r="C260" i="15"/>
  <c r="C262" i="15"/>
  <c r="C264" i="15"/>
  <c r="C265" i="15"/>
  <c r="C32" i="15"/>
  <c r="C31" i="15"/>
  <c r="A239" i="15"/>
  <c r="A234" i="15"/>
  <c r="A211" i="15"/>
  <c r="A202" i="15"/>
  <c r="A193" i="15"/>
  <c r="A183" i="15"/>
  <c r="A159" i="15"/>
  <c r="A145" i="15"/>
  <c r="A144" i="15"/>
  <c r="A121" i="15"/>
  <c r="A93" i="15"/>
  <c r="A83" i="15"/>
  <c r="A66" i="15"/>
  <c r="A67" i="15"/>
  <c r="A65" i="15"/>
  <c r="A32" i="15"/>
  <c r="A33" i="15"/>
  <c r="F33" i="15"/>
  <c r="A31" i="15"/>
  <c r="F31" i="15"/>
  <c r="F267" i="16"/>
  <c r="F266" i="16"/>
  <c r="F265" i="16"/>
  <c r="F264" i="16"/>
  <c r="F263" i="16"/>
  <c r="F262" i="16"/>
  <c r="F261" i="16"/>
  <c r="F260" i="16"/>
  <c r="F259" i="16"/>
  <c r="F258" i="16"/>
  <c r="F257" i="16"/>
  <c r="F256" i="16"/>
  <c r="F255" i="16"/>
  <c r="F254" i="16"/>
  <c r="F253" i="16"/>
  <c r="F252" i="16"/>
  <c r="F251" i="16"/>
  <c r="F250" i="16"/>
  <c r="F249" i="16"/>
  <c r="F248" i="16"/>
  <c r="F247" i="16"/>
  <c r="F246" i="16"/>
  <c r="F245" i="16"/>
  <c r="F244" i="16"/>
  <c r="F243" i="16"/>
  <c r="F242" i="16"/>
  <c r="F241" i="16"/>
  <c r="F240" i="16"/>
  <c r="F233" i="16"/>
  <c r="F232" i="16"/>
  <c r="F231" i="16"/>
  <c r="F230" i="16"/>
  <c r="F229" i="16"/>
  <c r="F225" i="16"/>
  <c r="F224" i="16"/>
  <c r="F223" i="16"/>
  <c r="F222" i="16"/>
  <c r="F221" i="16"/>
  <c r="F220" i="16"/>
  <c r="F219" i="16"/>
  <c r="F218" i="16"/>
  <c r="F217" i="16"/>
  <c r="F216" i="16"/>
  <c r="F215" i="16"/>
  <c r="F214" i="16"/>
  <c r="F213" i="16"/>
  <c r="F211" i="16"/>
  <c r="F212" i="16"/>
  <c r="F210" i="16"/>
  <c r="F209" i="16"/>
  <c r="F203" i="16"/>
  <c r="F202" i="16"/>
  <c r="F193" i="16"/>
  <c r="F192" i="16"/>
  <c r="F183" i="16"/>
  <c r="F159" i="16"/>
  <c r="F145" i="16"/>
  <c r="F144" i="16"/>
  <c r="F136" i="16"/>
  <c r="F121" i="16"/>
  <c r="F93" i="16"/>
  <c r="F85" i="16"/>
  <c r="F83" i="16"/>
  <c r="F78" i="16"/>
  <c r="F66" i="16"/>
  <c r="F65" i="16"/>
  <c r="A267" i="16"/>
  <c r="C267" i="16"/>
  <c r="D267" i="16"/>
  <c r="E267" i="16"/>
  <c r="G265" i="16"/>
  <c r="G264" i="16"/>
  <c r="G262" i="16"/>
  <c r="G260" i="16"/>
  <c r="G259" i="16"/>
  <c r="G258" i="16"/>
  <c r="G257" i="16"/>
  <c r="G255" i="16"/>
  <c r="G254" i="16"/>
  <c r="G253" i="16"/>
  <c r="G252" i="16"/>
  <c r="G250" i="16"/>
  <c r="G249" i="16"/>
  <c r="G248" i="16"/>
  <c r="G246" i="16"/>
  <c r="G245" i="16"/>
  <c r="G244" i="16"/>
  <c r="G239" i="16"/>
  <c r="G238" i="16"/>
  <c r="G237" i="16"/>
  <c r="G236" i="16"/>
  <c r="G235" i="16"/>
  <c r="G234" i="16"/>
  <c r="G232" i="16"/>
  <c r="G230" i="16"/>
  <c r="G229" i="16"/>
  <c r="A247" i="16"/>
  <c r="C247" i="16"/>
  <c r="D247" i="16"/>
  <c r="E247" i="16"/>
  <c r="A240" i="16"/>
  <c r="C240" i="16"/>
  <c r="D240" i="16"/>
  <c r="E240" i="16"/>
  <c r="E233" i="16"/>
  <c r="D233" i="16"/>
  <c r="C233" i="16"/>
  <c r="A233" i="16"/>
  <c r="G224" i="16"/>
  <c r="G223" i="16"/>
  <c r="G222" i="16"/>
  <c r="G221" i="16"/>
  <c r="G220" i="16"/>
  <c r="G219" i="16"/>
  <c r="G218" i="16"/>
  <c r="G217" i="16"/>
  <c r="G216" i="16"/>
  <c r="G215" i="16"/>
  <c r="G214" i="16"/>
  <c r="G213" i="16"/>
  <c r="G211" i="16"/>
  <c r="G209" i="16"/>
  <c r="G210" i="16"/>
  <c r="H136" i="16"/>
  <c r="G142" i="16"/>
  <c r="G139" i="16"/>
  <c r="G138" i="16"/>
  <c r="G137" i="16"/>
  <c r="G136" i="16"/>
  <c r="H37" i="7"/>
  <c r="I135" i="16" s="1"/>
  <c r="F38" i="7"/>
  <c r="G38" i="7" s="1"/>
  <c r="G113" i="16"/>
  <c r="G115" i="16"/>
  <c r="G116" i="16"/>
  <c r="G117" i="16"/>
  <c r="G118" i="16"/>
  <c r="G119" i="16"/>
  <c r="G121" i="16"/>
  <c r="H121" i="16" s="1"/>
  <c r="G122" i="16"/>
  <c r="G124" i="16"/>
  <c r="G125" i="16"/>
  <c r="G126" i="16"/>
  <c r="G127" i="16"/>
  <c r="G128" i="16"/>
  <c r="G129" i="16"/>
  <c r="G130" i="16"/>
  <c r="G131" i="16"/>
  <c r="G132" i="16"/>
  <c r="G134" i="16"/>
  <c r="G135" i="16"/>
  <c r="G112" i="16"/>
  <c r="G111" i="16"/>
  <c r="A211" i="16"/>
  <c r="C211" i="16"/>
  <c r="D211" i="16"/>
  <c r="E211" i="16"/>
  <c r="G202" i="16"/>
  <c r="H202" i="16" s="1"/>
  <c r="A202" i="16"/>
  <c r="C202" i="16"/>
  <c r="D202" i="16"/>
  <c r="E202" i="16"/>
  <c r="G193" i="16"/>
  <c r="A193" i="16"/>
  <c r="C193" i="16"/>
  <c r="D193" i="16"/>
  <c r="E193" i="16"/>
  <c r="G159" i="16"/>
  <c r="A159" i="16"/>
  <c r="C159" i="16"/>
  <c r="D159" i="16"/>
  <c r="E159" i="16"/>
  <c r="G144" i="16"/>
  <c r="H144" i="16" s="1"/>
  <c r="G145" i="16"/>
  <c r="H145" i="16" s="1"/>
  <c r="A145" i="16"/>
  <c r="C145" i="16"/>
  <c r="D145" i="16"/>
  <c r="E145" i="16"/>
  <c r="A144" i="16"/>
  <c r="C144" i="16"/>
  <c r="D144" i="16"/>
  <c r="E144" i="16"/>
  <c r="A136" i="16"/>
  <c r="C136" i="16"/>
  <c r="D136" i="16"/>
  <c r="E136" i="16"/>
  <c r="A121" i="16"/>
  <c r="C121" i="16"/>
  <c r="D121" i="16"/>
  <c r="E121" i="16"/>
  <c r="G93" i="16"/>
  <c r="A93" i="16"/>
  <c r="C93" i="16"/>
  <c r="D93" i="16"/>
  <c r="E93" i="16"/>
  <c r="G85" i="16"/>
  <c r="G78" i="16"/>
  <c r="G83" i="16"/>
  <c r="A83" i="16"/>
  <c r="C83" i="16"/>
  <c r="D83" i="16"/>
  <c r="E83" i="16"/>
  <c r="G65" i="16"/>
  <c r="H65" i="16" s="1"/>
  <c r="G66" i="16"/>
  <c r="H66" i="16" s="1"/>
  <c r="C65" i="16"/>
  <c r="C66" i="16"/>
  <c r="A66" i="16"/>
  <c r="D66" i="16"/>
  <c r="E66" i="16"/>
  <c r="A65" i="16"/>
  <c r="D65" i="16"/>
  <c r="E65" i="16"/>
  <c r="G32" i="16"/>
  <c r="G33" i="16"/>
  <c r="A33" i="16"/>
  <c r="C33" i="16"/>
  <c r="D33" i="16"/>
  <c r="E33" i="16"/>
  <c r="F33" i="16"/>
  <c r="A32" i="16"/>
  <c r="C32" i="16"/>
  <c r="D32" i="16"/>
  <c r="E32" i="16"/>
  <c r="F32" i="16"/>
  <c r="G183" i="16"/>
  <c r="E183" i="16"/>
  <c r="D183" i="16"/>
  <c r="C183" i="16"/>
  <c r="A183" i="16"/>
  <c r="G41" i="16"/>
  <c r="F44" i="13"/>
  <c r="G256" i="16" s="1"/>
  <c r="F39" i="13"/>
  <c r="G251" i="16" s="1"/>
  <c r="F36" i="13"/>
  <c r="I36" i="13" s="1"/>
  <c r="J248" i="16" s="1"/>
  <c r="F35" i="13"/>
  <c r="G247" i="16" s="1"/>
  <c r="I23" i="6"/>
  <c r="H23" i="6"/>
  <c r="G23" i="15" l="1"/>
  <c r="H38" i="7"/>
  <c r="I136" i="16" s="1"/>
  <c r="I38" i="7"/>
  <c r="J136" i="16" s="1"/>
  <c r="H193" i="16"/>
  <c r="H159" i="16"/>
  <c r="H93" i="16"/>
  <c r="H83" i="16"/>
  <c r="H32" i="16"/>
  <c r="H33" i="16"/>
  <c r="G36" i="13"/>
  <c r="H248" i="16" s="1"/>
  <c r="H36" i="13"/>
  <c r="I248" i="16" s="1"/>
  <c r="F55" i="13" l="1"/>
  <c r="G267" i="16" s="1"/>
  <c r="F54" i="13"/>
  <c r="G266" i="16" s="1"/>
  <c r="D34" i="13"/>
  <c r="D37" i="13"/>
  <c r="D38" i="13"/>
  <c r="D40" i="13"/>
  <c r="D41" i="13"/>
  <c r="D42" i="13"/>
  <c r="D43" i="13"/>
  <c r="D45" i="13"/>
  <c r="D46" i="13"/>
  <c r="D47" i="13"/>
  <c r="D48" i="13"/>
  <c r="D50" i="13"/>
  <c r="D52" i="13"/>
  <c r="D53" i="13"/>
  <c r="A37" i="13"/>
  <c r="A38" i="13"/>
  <c r="A40" i="13"/>
  <c r="A41" i="13"/>
  <c r="A42" i="13"/>
  <c r="A43" i="13"/>
  <c r="A45" i="13"/>
  <c r="A46" i="13"/>
  <c r="A47" i="13"/>
  <c r="A48" i="13"/>
  <c r="A50" i="13"/>
  <c r="A52" i="13"/>
  <c r="A53" i="13"/>
  <c r="B37" i="13"/>
  <c r="B38" i="13"/>
  <c r="B40" i="13"/>
  <c r="B41" i="13"/>
  <c r="B42" i="13"/>
  <c r="B43" i="13"/>
  <c r="B45" i="13"/>
  <c r="B46" i="13"/>
  <c r="B47" i="13"/>
  <c r="B48" i="13"/>
  <c r="B50" i="13"/>
  <c r="B52" i="13"/>
  <c r="B53" i="13"/>
  <c r="C50" i="13"/>
  <c r="C52" i="13"/>
  <c r="C53" i="13"/>
  <c r="C48" i="13"/>
  <c r="C47" i="13"/>
  <c r="C46" i="13"/>
  <c r="C45" i="13"/>
  <c r="C43" i="13"/>
  <c r="C42" i="13"/>
  <c r="C41" i="13"/>
  <c r="C40" i="13"/>
  <c r="C38" i="13"/>
  <c r="C37" i="13"/>
  <c r="I52" i="13"/>
  <c r="J264" i="16" s="1"/>
  <c r="I53" i="13"/>
  <c r="J265" i="16" s="1"/>
  <c r="H53" i="13"/>
  <c r="I265" i="16" s="1"/>
  <c r="H52" i="13"/>
  <c r="I264" i="16" s="1"/>
  <c r="H50" i="13"/>
  <c r="I262" i="16" s="1"/>
  <c r="H48" i="13"/>
  <c r="I260" i="16" s="1"/>
  <c r="H47" i="13"/>
  <c r="I259" i="16" s="1"/>
  <c r="H46" i="13"/>
  <c r="I258" i="16" s="1"/>
  <c r="H45" i="13"/>
  <c r="I257" i="16" s="1"/>
  <c r="H44" i="13"/>
  <c r="I256" i="16" s="1"/>
  <c r="H43" i="13"/>
  <c r="I255" i="16" s="1"/>
  <c r="H42" i="13"/>
  <c r="I254" i="16" s="1"/>
  <c r="H41" i="13"/>
  <c r="I253" i="16" s="1"/>
  <c r="H40" i="13"/>
  <c r="I252" i="16" s="1"/>
  <c r="H39" i="13"/>
  <c r="I251" i="16" s="1"/>
  <c r="H38" i="13"/>
  <c r="I250" i="16" s="1"/>
  <c r="H37" i="13"/>
  <c r="I249" i="16" s="1"/>
  <c r="H35" i="13"/>
  <c r="I247" i="16" s="1"/>
  <c r="I50" i="13"/>
  <c r="J262" i="16" s="1"/>
  <c r="I48" i="13"/>
  <c r="J260" i="16" s="1"/>
  <c r="I47" i="13"/>
  <c r="J259" i="16" s="1"/>
  <c r="I46" i="13"/>
  <c r="J258" i="16" s="1"/>
  <c r="I45" i="13"/>
  <c r="J257" i="16" s="1"/>
  <c r="I44" i="13"/>
  <c r="J256" i="16" s="1"/>
  <c r="I43" i="13"/>
  <c r="J255" i="16" s="1"/>
  <c r="I42" i="13"/>
  <c r="J254" i="16" s="1"/>
  <c r="I41" i="13"/>
  <c r="J253" i="16" s="1"/>
  <c r="I40" i="13"/>
  <c r="J252" i="16" s="1"/>
  <c r="I39" i="13"/>
  <c r="J251" i="16" s="1"/>
  <c r="I38" i="13"/>
  <c r="J250" i="16" s="1"/>
  <c r="I37" i="13"/>
  <c r="J249" i="16" s="1"/>
  <c r="I35" i="13"/>
  <c r="J247" i="16" s="1"/>
  <c r="I34" i="13"/>
  <c r="J246" i="16" s="1"/>
  <c r="H34" i="13"/>
  <c r="I246" i="16" s="1"/>
  <c r="C34" i="13"/>
  <c r="B34" i="13"/>
  <c r="B33" i="13"/>
  <c r="C33" i="13"/>
  <c r="D33" i="13"/>
  <c r="H33" i="13"/>
  <c r="I245" i="16" s="1"/>
  <c r="I33" i="13"/>
  <c r="J245" i="16" s="1"/>
  <c r="C32" i="13"/>
  <c r="B32" i="13"/>
  <c r="H32" i="13"/>
  <c r="I244" i="16" s="1"/>
  <c r="I32" i="13"/>
  <c r="J244" i="16" s="1"/>
  <c r="I20" i="13"/>
  <c r="J232" i="16" s="1"/>
  <c r="H20" i="13"/>
  <c r="I232" i="16" s="1"/>
  <c r="H18" i="13"/>
  <c r="I230" i="16" s="1"/>
  <c r="D20" i="13"/>
  <c r="C20" i="13"/>
  <c r="B20" i="13"/>
  <c r="B18" i="13"/>
  <c r="I18" i="13"/>
  <c r="J230" i="16" s="1"/>
  <c r="D18" i="13"/>
  <c r="C18" i="13"/>
  <c r="F51" i="13"/>
  <c r="F49" i="13"/>
  <c r="F31" i="13"/>
  <c r="F30" i="13"/>
  <c r="F29" i="13"/>
  <c r="F28" i="13"/>
  <c r="G52" i="13"/>
  <c r="G53" i="13"/>
  <c r="F21" i="13"/>
  <c r="F19" i="13"/>
  <c r="G231" i="16" s="1"/>
  <c r="A18" i="13"/>
  <c r="A20" i="13"/>
  <c r="A22" i="13"/>
  <c r="A23" i="13"/>
  <c r="A24" i="13"/>
  <c r="A25" i="13"/>
  <c r="A26" i="13"/>
  <c r="A27" i="13"/>
  <c r="A32" i="13"/>
  <c r="A33" i="13"/>
  <c r="A34" i="13"/>
  <c r="I17" i="13"/>
  <c r="J229" i="16" s="1"/>
  <c r="H17" i="13"/>
  <c r="I229" i="16" s="1"/>
  <c r="D17" i="13"/>
  <c r="C17" i="13"/>
  <c r="B17" i="13"/>
  <c r="A17" i="13"/>
  <c r="I22" i="12"/>
  <c r="J221" i="16" s="1"/>
  <c r="H20" i="12"/>
  <c r="I219" i="16" s="1"/>
  <c r="G20" i="12"/>
  <c r="I15" i="12"/>
  <c r="J214" i="16" s="1"/>
  <c r="I25" i="12"/>
  <c r="J224" i="16" s="1"/>
  <c r="I24" i="12"/>
  <c r="J223" i="16" s="1"/>
  <c r="I23" i="12"/>
  <c r="J222" i="16" s="1"/>
  <c r="I21" i="12"/>
  <c r="J220" i="16" s="1"/>
  <c r="I20" i="12"/>
  <c r="J219" i="16" s="1"/>
  <c r="I19" i="12"/>
  <c r="J218" i="16" s="1"/>
  <c r="I18" i="12"/>
  <c r="J217" i="16" s="1"/>
  <c r="I17" i="12"/>
  <c r="J216" i="16" s="1"/>
  <c r="I16" i="12"/>
  <c r="J215" i="16" s="1"/>
  <c r="I14" i="12"/>
  <c r="J213" i="16" s="1"/>
  <c r="I13" i="12"/>
  <c r="I13" i="13"/>
  <c r="H22" i="12"/>
  <c r="I221" i="16" s="1"/>
  <c r="H19" i="12"/>
  <c r="I218" i="16" s="1"/>
  <c r="G22" i="12"/>
  <c r="G19" i="12"/>
  <c r="G23" i="12"/>
  <c r="H19" i="13" l="1"/>
  <c r="I231" i="16" s="1"/>
  <c r="I19" i="13"/>
  <c r="J231" i="16" s="1"/>
  <c r="H221" i="16"/>
  <c r="H221" i="15"/>
  <c r="H222" i="15"/>
  <c r="H222" i="16"/>
  <c r="H218" i="16"/>
  <c r="H218" i="15"/>
  <c r="H219" i="15"/>
  <c r="H219" i="16"/>
  <c r="H265" i="15"/>
  <c r="H265" i="16"/>
  <c r="H264" i="15"/>
  <c r="H264" i="16"/>
  <c r="H49" i="13"/>
  <c r="I261" i="16" s="1"/>
  <c r="G261" i="16"/>
  <c r="G21" i="13"/>
  <c r="H233" i="16" s="1"/>
  <c r="G233" i="16"/>
  <c r="G51" i="13"/>
  <c r="H263" i="16" s="1"/>
  <c r="G263" i="16"/>
  <c r="H28" i="13"/>
  <c r="I240" i="16" s="1"/>
  <c r="G240" i="16"/>
  <c r="H30" i="13"/>
  <c r="I242" i="16" s="1"/>
  <c r="G242" i="16"/>
  <c r="H29" i="13"/>
  <c r="I241" i="16" s="1"/>
  <c r="G241" i="16"/>
  <c r="I31" i="13"/>
  <c r="J243" i="16" s="1"/>
  <c r="G243" i="16"/>
  <c r="H21" i="13"/>
  <c r="I233" i="16" s="1"/>
  <c r="I21" i="13"/>
  <c r="J233" i="16" s="1"/>
  <c r="I51" i="13"/>
  <c r="J263" i="16" s="1"/>
  <c r="H51" i="13"/>
  <c r="I263" i="16" s="1"/>
  <c r="I49" i="13"/>
  <c r="J261" i="16" s="1"/>
  <c r="H31" i="13"/>
  <c r="I243" i="16" s="1"/>
  <c r="I30" i="13"/>
  <c r="J242" i="16" s="1"/>
  <c r="I29" i="13"/>
  <c r="J241" i="16" s="1"/>
  <c r="G30" i="13"/>
  <c r="H242" i="16" s="1"/>
  <c r="I28" i="13"/>
  <c r="J240" i="16" s="1"/>
  <c r="H16" i="12" l="1"/>
  <c r="I215" i="16" s="1"/>
  <c r="H17" i="12"/>
  <c r="I216" i="16" s="1"/>
  <c r="H18" i="12"/>
  <c r="I217" i="16" s="1"/>
  <c r="H21" i="12"/>
  <c r="I220" i="16" s="1"/>
  <c r="H23" i="12"/>
  <c r="I222" i="16" s="1"/>
  <c r="H24" i="12"/>
  <c r="I223" i="16" s="1"/>
  <c r="H25" i="12"/>
  <c r="I224" i="16" s="1"/>
  <c r="H15" i="12"/>
  <c r="I214" i="16" s="1"/>
  <c r="H14" i="12"/>
  <c r="I213" i="16" s="1"/>
  <c r="D14" i="12"/>
  <c r="D15" i="12"/>
  <c r="D16" i="12"/>
  <c r="D17" i="12"/>
  <c r="D18" i="12"/>
  <c r="D19" i="12"/>
  <c r="D20" i="12"/>
  <c r="D21" i="12"/>
  <c r="D22" i="12"/>
  <c r="D23" i="12"/>
  <c r="D24" i="12"/>
  <c r="D25" i="12"/>
  <c r="C14" i="12"/>
  <c r="C15" i="12"/>
  <c r="C16" i="12"/>
  <c r="C17" i="12"/>
  <c r="C18" i="12"/>
  <c r="C19" i="12"/>
  <c r="C20" i="12"/>
  <c r="C21" i="12"/>
  <c r="C22" i="12"/>
  <c r="C23" i="12"/>
  <c r="C24" i="12"/>
  <c r="C25" i="12"/>
  <c r="B14" i="12"/>
  <c r="B15" i="12"/>
  <c r="B16" i="12"/>
  <c r="B17" i="12"/>
  <c r="B18" i="12"/>
  <c r="B19" i="12"/>
  <c r="B20" i="12"/>
  <c r="B21" i="12"/>
  <c r="B22" i="12"/>
  <c r="B23" i="12"/>
  <c r="B24" i="12"/>
  <c r="B25" i="12"/>
  <c r="A24" i="12"/>
  <c r="A25" i="12"/>
  <c r="A14" i="12"/>
  <c r="A15" i="12"/>
  <c r="A16" i="12"/>
  <c r="A17" i="12"/>
  <c r="A18" i="12"/>
  <c r="A19" i="12"/>
  <c r="A20" i="12"/>
  <c r="A21" i="12"/>
  <c r="A22" i="12"/>
  <c r="A23" i="12"/>
  <c r="I20" i="11"/>
  <c r="J211" i="16" s="1"/>
  <c r="I19" i="11"/>
  <c r="J210" i="16" s="1"/>
  <c r="I18" i="11" l="1"/>
  <c r="J209" i="16" s="1"/>
  <c r="H18" i="11"/>
  <c r="I209" i="16" s="1"/>
  <c r="H19" i="11"/>
  <c r="I210" i="16" s="1"/>
  <c r="H20" i="11"/>
  <c r="I211" i="16" s="1"/>
  <c r="D18" i="11"/>
  <c r="D19" i="11"/>
  <c r="D20" i="11"/>
  <c r="C18" i="11"/>
  <c r="C19" i="11"/>
  <c r="C20" i="11"/>
  <c r="B18" i="11"/>
  <c r="B19" i="11"/>
  <c r="B20" i="11"/>
  <c r="A19" i="11"/>
  <c r="A20" i="11"/>
  <c r="A18" i="11"/>
  <c r="D14" i="11"/>
  <c r="C14" i="11"/>
  <c r="B14" i="11"/>
  <c r="A14" i="11"/>
  <c r="F24" i="10" l="1"/>
  <c r="I23" i="10"/>
  <c r="J202" i="16" s="1"/>
  <c r="H23" i="10"/>
  <c r="I202" i="16" s="1"/>
  <c r="A23" i="10"/>
  <c r="B23" i="10"/>
  <c r="C23" i="10"/>
  <c r="D23" i="10"/>
  <c r="G23" i="10"/>
  <c r="H202" i="15" s="1"/>
  <c r="I14" i="10"/>
  <c r="J193" i="16" s="1"/>
  <c r="H14" i="10"/>
  <c r="I193" i="16" s="1"/>
  <c r="D14" i="10"/>
  <c r="C14" i="10"/>
  <c r="B14" i="10"/>
  <c r="A14" i="10"/>
  <c r="G14" i="10"/>
  <c r="H193" i="15" s="1"/>
  <c r="F43" i="9"/>
  <c r="G191" i="15" s="1"/>
  <c r="I24" i="10" l="1"/>
  <c r="J203" i="16" s="1"/>
  <c r="G203" i="16"/>
  <c r="H203" i="16" s="1"/>
  <c r="G24" i="10"/>
  <c r="H24" i="10"/>
  <c r="I203" i="16" s="1"/>
  <c r="F37" i="9"/>
  <c r="I36" i="9"/>
  <c r="H36" i="9"/>
  <c r="D36" i="9"/>
  <c r="C36" i="9"/>
  <c r="B36" i="9"/>
  <c r="A36" i="9"/>
  <c r="I35" i="9"/>
  <c r="J183" i="16" s="1"/>
  <c r="H35" i="9"/>
  <c r="I183" i="16" s="1"/>
  <c r="D35" i="9"/>
  <c r="C35" i="9"/>
  <c r="B35" i="9"/>
  <c r="A35" i="9"/>
  <c r="H33" i="9"/>
  <c r="I30" i="8"/>
  <c r="I29" i="8"/>
  <c r="J159" i="16" s="1"/>
  <c r="G30" i="8"/>
  <c r="H160" i="15" s="1"/>
  <c r="G29" i="8"/>
  <c r="H159" i="15" s="1"/>
  <c r="H30" i="8"/>
  <c r="H29" i="8"/>
  <c r="I159" i="16" s="1"/>
  <c r="D29" i="8"/>
  <c r="D30" i="8"/>
  <c r="C29" i="8"/>
  <c r="C30" i="8"/>
  <c r="B29" i="8"/>
  <c r="B30" i="8"/>
  <c r="A30" i="8"/>
  <c r="A29" i="8"/>
  <c r="I15" i="8"/>
  <c r="J145" i="16" s="1"/>
  <c r="I16" i="8"/>
  <c r="I17" i="8"/>
  <c r="I18" i="8"/>
  <c r="I19" i="8"/>
  <c r="I20" i="8"/>
  <c r="I21" i="8"/>
  <c r="I22" i="8"/>
  <c r="I23" i="8"/>
  <c r="H15" i="8"/>
  <c r="I145" i="16" s="1"/>
  <c r="H16" i="8"/>
  <c r="H17" i="8"/>
  <c r="H18" i="8"/>
  <c r="H19" i="8"/>
  <c r="D15" i="8"/>
  <c r="D16" i="8"/>
  <c r="D17" i="8"/>
  <c r="D18" i="8"/>
  <c r="D19" i="8"/>
  <c r="D20" i="8"/>
  <c r="D21" i="8"/>
  <c r="D22" i="8"/>
  <c r="D23" i="8"/>
  <c r="D24" i="8"/>
  <c r="D25" i="8"/>
  <c r="C15" i="8"/>
  <c r="C16" i="8"/>
  <c r="C17" i="8"/>
  <c r="C18" i="8"/>
  <c r="C19" i="8"/>
  <c r="C20" i="8"/>
  <c r="C21" i="8"/>
  <c r="C22" i="8"/>
  <c r="C23" i="8"/>
  <c r="C24" i="8"/>
  <c r="C25" i="8"/>
  <c r="B15" i="8"/>
  <c r="B16" i="8"/>
  <c r="B17" i="8"/>
  <c r="B18" i="8"/>
  <c r="B19" i="8"/>
  <c r="B20" i="8"/>
  <c r="B21" i="8"/>
  <c r="B22" i="8"/>
  <c r="B23" i="8"/>
  <c r="A15" i="8"/>
  <c r="A16" i="8"/>
  <c r="A17" i="8"/>
  <c r="A18" i="8"/>
  <c r="I14" i="8"/>
  <c r="J144" i="16" s="1"/>
  <c r="H14" i="8"/>
  <c r="I144" i="16" s="1"/>
  <c r="D14" i="8"/>
  <c r="C14" i="8"/>
  <c r="B14" i="8"/>
  <c r="A14" i="8"/>
  <c r="D31" i="7"/>
  <c r="C31" i="7"/>
  <c r="B31" i="7"/>
  <c r="A31" i="7"/>
  <c r="I30" i="7"/>
  <c r="D30" i="7"/>
  <c r="C30" i="7"/>
  <c r="B30" i="7"/>
  <c r="A30" i="7"/>
  <c r="I29" i="7"/>
  <c r="I23" i="7"/>
  <c r="J121" i="16" s="1"/>
  <c r="H23" i="7"/>
  <c r="I121" i="16" s="1"/>
  <c r="C23" i="7"/>
  <c r="A23" i="7"/>
  <c r="H20" i="7"/>
  <c r="F32" i="6"/>
  <c r="H31" i="6"/>
  <c r="I26" i="6"/>
  <c r="H26" i="6"/>
  <c r="F20" i="6" l="1"/>
  <c r="I16" i="6"/>
  <c r="J93" i="16" s="1"/>
  <c r="H16" i="6"/>
  <c r="I93" i="16" s="1"/>
  <c r="D16" i="6"/>
  <c r="C16" i="6"/>
  <c r="B16" i="6"/>
  <c r="A16" i="6"/>
  <c r="D15" i="6"/>
  <c r="C15" i="6"/>
  <c r="B15" i="6"/>
  <c r="A15" i="6"/>
  <c r="F55" i="5"/>
  <c r="H55" i="5" s="1"/>
  <c r="I54" i="5"/>
  <c r="H54" i="5"/>
  <c r="I53" i="5"/>
  <c r="J83" i="16" s="1"/>
  <c r="H53" i="5"/>
  <c r="I83" i="16" s="1"/>
  <c r="A53" i="5"/>
  <c r="B53" i="5"/>
  <c r="C53" i="5"/>
  <c r="D53" i="5"/>
  <c r="G53" i="5"/>
  <c r="H83" i="15" s="1"/>
  <c r="I48" i="5"/>
  <c r="J78" i="16" s="1"/>
  <c r="H48" i="5"/>
  <c r="I78" i="16" s="1"/>
  <c r="A48" i="5"/>
  <c r="B48" i="5"/>
  <c r="C48" i="5"/>
  <c r="D48" i="5"/>
  <c r="G48" i="5"/>
  <c r="F47" i="5"/>
  <c r="H47" i="5" s="1"/>
  <c r="I35" i="5"/>
  <c r="J65" i="16" s="1"/>
  <c r="I36" i="5"/>
  <c r="J66" i="16" s="1"/>
  <c r="H35" i="5"/>
  <c r="I65" i="16" s="1"/>
  <c r="H36" i="5"/>
  <c r="I66" i="16" s="1"/>
  <c r="D36" i="5"/>
  <c r="C36" i="5"/>
  <c r="B36" i="5"/>
  <c r="A36" i="5"/>
  <c r="F34" i="5"/>
  <c r="H34" i="5" s="1"/>
  <c r="F33" i="5"/>
  <c r="H33" i="5" s="1"/>
  <c r="C32" i="5"/>
  <c r="D32" i="5"/>
  <c r="B32" i="5"/>
  <c r="A32" i="5"/>
  <c r="H78" i="15" l="1"/>
  <c r="H78" i="16"/>
  <c r="I55" i="5"/>
  <c r="I33" i="4"/>
  <c r="J33" i="16" s="1"/>
  <c r="H33" i="4"/>
  <c r="I33" i="16" s="1"/>
  <c r="I32" i="4"/>
  <c r="J32" i="16" s="1"/>
  <c r="H32" i="4"/>
  <c r="I32" i="16" s="1"/>
  <c r="C32" i="4"/>
  <c r="D31" i="4"/>
  <c r="C31" i="4"/>
  <c r="B31" i="4"/>
  <c r="A31" i="4"/>
  <c r="D14" i="4"/>
  <c r="C14" i="4"/>
  <c r="B14" i="4"/>
  <c r="A14" i="4"/>
  <c r="F21" i="4" l="1"/>
  <c r="F18" i="4"/>
  <c r="F23" i="4"/>
  <c r="F38" i="4"/>
  <c r="C31" i="6" l="1"/>
  <c r="G36" i="9"/>
  <c r="H184" i="15" s="1"/>
  <c r="G15" i="8"/>
  <c r="H145" i="15" s="1"/>
  <c r="G14" i="8"/>
  <c r="H144" i="15" s="1"/>
  <c r="B23" i="7"/>
  <c r="D23" i="7"/>
  <c r="G23" i="7"/>
  <c r="H121" i="15" s="1"/>
  <c r="G16" i="6"/>
  <c r="H93" i="15" s="1"/>
  <c r="A54" i="5"/>
  <c r="B54" i="5"/>
  <c r="C54" i="5"/>
  <c r="D54" i="5"/>
  <c r="G54" i="5"/>
  <c r="H84" i="15" s="1"/>
  <c r="A35" i="5"/>
  <c r="B35" i="5"/>
  <c r="C35" i="5"/>
  <c r="D35" i="5"/>
  <c r="G35" i="5"/>
  <c r="H65" i="15" s="1"/>
  <c r="G36" i="5"/>
  <c r="H66" i="15" s="1"/>
  <c r="A33" i="4"/>
  <c r="B33" i="4"/>
  <c r="C33" i="4"/>
  <c r="D33" i="4"/>
  <c r="G33" i="4"/>
  <c r="H33" i="15" s="1"/>
  <c r="A32" i="4"/>
  <c r="B32" i="4"/>
  <c r="D32" i="4"/>
  <c r="G32" i="4"/>
  <c r="H32" i="15" s="1"/>
  <c r="F29" i="9"/>
  <c r="C44" i="7"/>
  <c r="C41" i="7"/>
  <c r="C40" i="7"/>
  <c r="C39" i="7"/>
  <c r="C37" i="7"/>
  <c r="C36" i="7"/>
  <c r="C34" i="7"/>
  <c r="C33" i="7"/>
  <c r="C32" i="7"/>
  <c r="C29" i="7"/>
  <c r="C28" i="7"/>
  <c r="C27" i="7"/>
  <c r="C26" i="7"/>
  <c r="C24" i="7"/>
  <c r="C21" i="7"/>
  <c r="C20" i="7"/>
  <c r="C19" i="7"/>
  <c r="C18" i="7"/>
  <c r="C17" i="7"/>
  <c r="C15" i="7"/>
  <c r="C14" i="7"/>
  <c r="C13" i="7"/>
  <c r="H22" i="4"/>
  <c r="H21" i="4"/>
  <c r="H14" i="4"/>
  <c r="H18" i="4"/>
  <c r="F14" i="13"/>
  <c r="F41" i="9"/>
  <c r="G189" i="15" s="1"/>
  <c r="G190" i="15" s="1"/>
  <c r="F34" i="9"/>
  <c r="H34" i="9" s="1"/>
  <c r="F31" i="9"/>
  <c r="F27" i="9"/>
  <c r="F23" i="9"/>
  <c r="F19" i="9"/>
  <c r="F17" i="9"/>
  <c r="F29" i="6"/>
  <c r="F27" i="6"/>
  <c r="F25" i="6"/>
  <c r="G15" i="6"/>
  <c r="H92" i="15" s="1"/>
  <c r="H54" i="13" l="1"/>
  <c r="I266" i="16" s="1"/>
  <c r="I54" i="13"/>
  <c r="J266" i="16" s="1"/>
  <c r="G18" i="4"/>
  <c r="E266" i="16"/>
  <c r="D266" i="16"/>
  <c r="C266" i="16"/>
  <c r="A266" i="16"/>
  <c r="E265" i="16"/>
  <c r="D265" i="16"/>
  <c r="C265" i="16"/>
  <c r="A265" i="16"/>
  <c r="E264" i="16"/>
  <c r="D264" i="16"/>
  <c r="C264" i="16"/>
  <c r="A264" i="16"/>
  <c r="E263" i="16"/>
  <c r="D263" i="16"/>
  <c r="C263" i="16"/>
  <c r="A263" i="16"/>
  <c r="E262" i="16"/>
  <c r="D262" i="16"/>
  <c r="C262" i="16"/>
  <c r="A262" i="16"/>
  <c r="E261" i="16"/>
  <c r="D261" i="16"/>
  <c r="C261" i="16"/>
  <c r="A261" i="16"/>
  <c r="E260" i="16"/>
  <c r="D260" i="16"/>
  <c r="C260" i="16"/>
  <c r="A260" i="16"/>
  <c r="E259" i="16"/>
  <c r="D259" i="16"/>
  <c r="C259" i="16"/>
  <c r="A259" i="16"/>
  <c r="E258" i="16"/>
  <c r="D258" i="16"/>
  <c r="C258" i="16"/>
  <c r="A258" i="16"/>
  <c r="E257" i="16"/>
  <c r="D257" i="16"/>
  <c r="C257" i="16"/>
  <c r="A257" i="16"/>
  <c r="E256" i="16"/>
  <c r="D256" i="16"/>
  <c r="C256" i="16"/>
  <c r="A256" i="16"/>
  <c r="E255" i="16"/>
  <c r="D255" i="16"/>
  <c r="C255" i="16"/>
  <c r="A255" i="16"/>
  <c r="E254" i="16"/>
  <c r="D254" i="16"/>
  <c r="C254" i="16"/>
  <c r="A254" i="16"/>
  <c r="E253" i="16"/>
  <c r="D253" i="16"/>
  <c r="C253" i="16"/>
  <c r="A253" i="16"/>
  <c r="E252" i="16"/>
  <c r="D252" i="16"/>
  <c r="C252" i="16"/>
  <c r="A252" i="16"/>
  <c r="E251" i="16"/>
  <c r="D251" i="16"/>
  <c r="C251" i="16"/>
  <c r="A251" i="16"/>
  <c r="E250" i="16"/>
  <c r="D250" i="16"/>
  <c r="C250" i="16"/>
  <c r="A250" i="16"/>
  <c r="E249" i="16"/>
  <c r="D249" i="16"/>
  <c r="C249" i="16"/>
  <c r="A249" i="16"/>
  <c r="E248" i="16"/>
  <c r="D248" i="16"/>
  <c r="C248" i="16"/>
  <c r="A248" i="16"/>
  <c r="E246" i="16"/>
  <c r="D246" i="16"/>
  <c r="C246" i="16"/>
  <c r="A246" i="16"/>
  <c r="E245" i="16"/>
  <c r="D245" i="16"/>
  <c r="C245" i="16"/>
  <c r="A245" i="16"/>
  <c r="E244" i="16"/>
  <c r="D244" i="16"/>
  <c r="C244" i="16"/>
  <c r="A244" i="16"/>
  <c r="E243" i="16"/>
  <c r="D243" i="16"/>
  <c r="C243" i="16"/>
  <c r="A243" i="16"/>
  <c r="E242" i="16"/>
  <c r="D242" i="16"/>
  <c r="C242" i="16"/>
  <c r="A242" i="16"/>
  <c r="E241" i="16"/>
  <c r="D241" i="16"/>
  <c r="C241" i="16"/>
  <c r="A241" i="16"/>
  <c r="F239" i="16"/>
  <c r="E239" i="16"/>
  <c r="D239" i="16"/>
  <c r="C239" i="16"/>
  <c r="A239" i="16"/>
  <c r="F238" i="16"/>
  <c r="E238" i="16"/>
  <c r="D238" i="16"/>
  <c r="C238" i="16"/>
  <c r="A238" i="16"/>
  <c r="F237" i="16"/>
  <c r="E237" i="16"/>
  <c r="D237" i="16"/>
  <c r="C237" i="16"/>
  <c r="A237" i="16"/>
  <c r="F236" i="16"/>
  <c r="E236" i="16"/>
  <c r="D236" i="16"/>
  <c r="C236" i="16"/>
  <c r="A236" i="16"/>
  <c r="F235" i="16"/>
  <c r="E235" i="16"/>
  <c r="D235" i="16"/>
  <c r="C235" i="16"/>
  <c r="A235" i="16"/>
  <c r="F234" i="16"/>
  <c r="E234" i="16"/>
  <c r="D234" i="16"/>
  <c r="C234" i="16"/>
  <c r="A234" i="16"/>
  <c r="E232" i="16"/>
  <c r="D232" i="16"/>
  <c r="C232" i="16"/>
  <c r="A232" i="16"/>
  <c r="E231" i="16"/>
  <c r="D231" i="16"/>
  <c r="C231" i="16"/>
  <c r="A231" i="16"/>
  <c r="E230" i="16"/>
  <c r="D230" i="16"/>
  <c r="C230" i="16"/>
  <c r="A230" i="16"/>
  <c r="E229" i="16"/>
  <c r="D229" i="16"/>
  <c r="C229" i="16"/>
  <c r="A229" i="16"/>
  <c r="G228" i="16"/>
  <c r="F228" i="16"/>
  <c r="E228" i="16"/>
  <c r="D228" i="16"/>
  <c r="C228" i="16"/>
  <c r="A228" i="16"/>
  <c r="G227" i="16"/>
  <c r="F227" i="16"/>
  <c r="E227" i="16"/>
  <c r="D227" i="16"/>
  <c r="C227" i="16"/>
  <c r="A227" i="16"/>
  <c r="F226" i="16"/>
  <c r="E226" i="16"/>
  <c r="D226" i="16"/>
  <c r="C226" i="16"/>
  <c r="A226" i="16"/>
  <c r="G225" i="16"/>
  <c r="E225" i="16"/>
  <c r="D225" i="16"/>
  <c r="C225" i="16"/>
  <c r="A225" i="16"/>
  <c r="E224" i="16"/>
  <c r="D224" i="16"/>
  <c r="C224" i="16"/>
  <c r="A224" i="16"/>
  <c r="E223" i="16"/>
  <c r="D223" i="16"/>
  <c r="C223" i="16"/>
  <c r="A223" i="16"/>
  <c r="E222" i="16"/>
  <c r="D222" i="16"/>
  <c r="C222" i="16"/>
  <c r="A222" i="16"/>
  <c r="E221" i="16"/>
  <c r="D221" i="16"/>
  <c r="C221" i="16"/>
  <c r="A221" i="16"/>
  <c r="E220" i="16"/>
  <c r="D220" i="16"/>
  <c r="C220" i="16"/>
  <c r="A220" i="16"/>
  <c r="E219" i="16"/>
  <c r="D219" i="16"/>
  <c r="C219" i="16"/>
  <c r="A219" i="16"/>
  <c r="E218" i="16"/>
  <c r="D218" i="16"/>
  <c r="C218" i="16"/>
  <c r="A218" i="16"/>
  <c r="E217" i="16"/>
  <c r="D217" i="16"/>
  <c r="C217" i="16"/>
  <c r="A217" i="16"/>
  <c r="E216" i="16"/>
  <c r="D216" i="16"/>
  <c r="C216" i="16"/>
  <c r="A216" i="16"/>
  <c r="E215" i="16"/>
  <c r="D215" i="16"/>
  <c r="C215" i="16"/>
  <c r="A215" i="16"/>
  <c r="E214" i="16"/>
  <c r="D214" i="16"/>
  <c r="C214" i="16"/>
  <c r="A214" i="16"/>
  <c r="E213" i="16"/>
  <c r="D213" i="16"/>
  <c r="C213" i="16"/>
  <c r="A213" i="16"/>
  <c r="G212" i="16"/>
  <c r="E212" i="16"/>
  <c r="D212" i="16"/>
  <c r="C212" i="16"/>
  <c r="A212" i="16"/>
  <c r="E210" i="16"/>
  <c r="D210" i="16"/>
  <c r="C210" i="16"/>
  <c r="A210" i="16"/>
  <c r="E209" i="16"/>
  <c r="D209" i="16"/>
  <c r="C209" i="16"/>
  <c r="A209" i="16"/>
  <c r="G208" i="16"/>
  <c r="F208" i="16"/>
  <c r="E208" i="16"/>
  <c r="D208" i="16"/>
  <c r="C208" i="16"/>
  <c r="A208" i="16"/>
  <c r="G207" i="16"/>
  <c r="F207" i="16"/>
  <c r="E207" i="16"/>
  <c r="D207" i="16"/>
  <c r="C207" i="16"/>
  <c r="A207" i="16"/>
  <c r="G206" i="16"/>
  <c r="F206" i="16"/>
  <c r="E206" i="16"/>
  <c r="D206" i="16"/>
  <c r="C206" i="16"/>
  <c r="A206" i="16"/>
  <c r="F205" i="16"/>
  <c r="E205" i="16"/>
  <c r="D205" i="16"/>
  <c r="C205" i="16"/>
  <c r="A205" i="16"/>
  <c r="G204" i="16"/>
  <c r="F204" i="16"/>
  <c r="E204" i="16"/>
  <c r="D204" i="16"/>
  <c r="C204" i="16"/>
  <c r="A204" i="16"/>
  <c r="E203" i="16"/>
  <c r="D203" i="16"/>
  <c r="C203" i="16"/>
  <c r="A203" i="16"/>
  <c r="G201" i="16"/>
  <c r="F201" i="16"/>
  <c r="E201" i="16"/>
  <c r="D201" i="16"/>
  <c r="C201" i="16"/>
  <c r="A201" i="16"/>
  <c r="G200" i="16"/>
  <c r="F200" i="16"/>
  <c r="E200" i="16"/>
  <c r="D200" i="16"/>
  <c r="C200" i="16"/>
  <c r="A200" i="16"/>
  <c r="G199" i="16"/>
  <c r="F199" i="16"/>
  <c r="E199" i="16"/>
  <c r="D199" i="16"/>
  <c r="C199" i="16"/>
  <c r="A199" i="16"/>
  <c r="G198" i="16"/>
  <c r="F198" i="16"/>
  <c r="E198" i="16"/>
  <c r="D198" i="16"/>
  <c r="C198" i="16"/>
  <c r="A198" i="16"/>
  <c r="G197" i="16"/>
  <c r="F197" i="16"/>
  <c r="E197" i="16"/>
  <c r="D197" i="16"/>
  <c r="C197" i="16"/>
  <c r="A197" i="16"/>
  <c r="G196" i="16"/>
  <c r="F196" i="16"/>
  <c r="E196" i="16"/>
  <c r="D196" i="16"/>
  <c r="C196" i="16"/>
  <c r="A196" i="16"/>
  <c r="G195" i="16"/>
  <c r="F195" i="16"/>
  <c r="E195" i="16"/>
  <c r="D195" i="16"/>
  <c r="C195" i="16"/>
  <c r="A195" i="16"/>
  <c r="G194" i="16"/>
  <c r="F194" i="16"/>
  <c r="E194" i="16"/>
  <c r="D194" i="16"/>
  <c r="C194" i="16"/>
  <c r="A194" i="16"/>
  <c r="G192" i="16"/>
  <c r="E192" i="16"/>
  <c r="D192" i="16"/>
  <c r="C192" i="16"/>
  <c r="A192" i="16"/>
  <c r="G191" i="16"/>
  <c r="F191" i="16"/>
  <c r="E191" i="16"/>
  <c r="D191" i="16"/>
  <c r="C191" i="16"/>
  <c r="A191" i="16"/>
  <c r="F190" i="16"/>
  <c r="E190" i="16"/>
  <c r="D190" i="16"/>
  <c r="C190" i="16"/>
  <c r="A190" i="16"/>
  <c r="G189" i="16"/>
  <c r="F189" i="16"/>
  <c r="E189" i="16"/>
  <c r="D189" i="16"/>
  <c r="C189" i="16"/>
  <c r="A189" i="16"/>
  <c r="F188" i="16"/>
  <c r="E188" i="16"/>
  <c r="D188" i="16"/>
  <c r="C188" i="16"/>
  <c r="A188" i="16"/>
  <c r="G187" i="16"/>
  <c r="F187" i="16"/>
  <c r="E187" i="16"/>
  <c r="D187" i="16"/>
  <c r="C187" i="16"/>
  <c r="A187" i="16"/>
  <c r="G186" i="16"/>
  <c r="F186" i="16"/>
  <c r="E186" i="16"/>
  <c r="D186" i="16"/>
  <c r="C186" i="16"/>
  <c r="A186" i="16"/>
  <c r="F185" i="16"/>
  <c r="E185" i="16"/>
  <c r="D185" i="16"/>
  <c r="C185" i="16"/>
  <c r="A185" i="16"/>
  <c r="G184" i="16"/>
  <c r="F184" i="16"/>
  <c r="E184" i="16"/>
  <c r="D184" i="16"/>
  <c r="C184" i="16"/>
  <c r="A184" i="16"/>
  <c r="F182" i="16"/>
  <c r="E182" i="16"/>
  <c r="D182" i="16"/>
  <c r="C182" i="16"/>
  <c r="A182" i="16"/>
  <c r="G181" i="16"/>
  <c r="F181" i="16"/>
  <c r="E181" i="16"/>
  <c r="D181" i="16"/>
  <c r="C181" i="16"/>
  <c r="A181" i="16"/>
  <c r="F180" i="16"/>
  <c r="E180" i="16"/>
  <c r="D180" i="16"/>
  <c r="C180" i="16"/>
  <c r="A180" i="16"/>
  <c r="F179" i="16"/>
  <c r="E179" i="16"/>
  <c r="D179" i="16"/>
  <c r="C179" i="16"/>
  <c r="A179" i="16"/>
  <c r="G178" i="16"/>
  <c r="F178" i="16"/>
  <c r="E178" i="16"/>
  <c r="D178" i="16"/>
  <c r="C178" i="16"/>
  <c r="A178" i="16"/>
  <c r="G177" i="16"/>
  <c r="F177" i="16"/>
  <c r="E177" i="16"/>
  <c r="D177" i="16"/>
  <c r="C177" i="16"/>
  <c r="A177" i="16"/>
  <c r="G176" i="16"/>
  <c r="F176" i="16"/>
  <c r="E176" i="16"/>
  <c r="D176" i="16"/>
  <c r="C176" i="16"/>
  <c r="A176" i="16"/>
  <c r="F175" i="16"/>
  <c r="E175" i="16"/>
  <c r="D175" i="16"/>
  <c r="C175" i="16"/>
  <c r="A175" i="16"/>
  <c r="G174" i="16"/>
  <c r="F174" i="16"/>
  <c r="E174" i="16"/>
  <c r="D174" i="16"/>
  <c r="C174" i="16"/>
  <c r="A174" i="16"/>
  <c r="G173" i="16"/>
  <c r="F173" i="16"/>
  <c r="E173" i="16"/>
  <c r="D173" i="16"/>
  <c r="C173" i="16"/>
  <c r="A173" i="16"/>
  <c r="F172" i="16"/>
  <c r="E172" i="16"/>
  <c r="D172" i="16"/>
  <c r="C172" i="16"/>
  <c r="A172" i="16"/>
  <c r="F171" i="16"/>
  <c r="E171" i="16"/>
  <c r="D171" i="16"/>
  <c r="C171" i="16"/>
  <c r="A171" i="16"/>
  <c r="G170" i="16"/>
  <c r="F170" i="16"/>
  <c r="E170" i="16"/>
  <c r="D170" i="16"/>
  <c r="C170" i="16"/>
  <c r="A170" i="16"/>
  <c r="G169" i="16"/>
  <c r="F169" i="16"/>
  <c r="E169" i="16"/>
  <c r="D169" i="16"/>
  <c r="C169" i="16"/>
  <c r="A169" i="16"/>
  <c r="G168" i="16"/>
  <c r="F168" i="16"/>
  <c r="E168" i="16"/>
  <c r="D168" i="16"/>
  <c r="C168" i="16"/>
  <c r="A168" i="16"/>
  <c r="G167" i="16"/>
  <c r="F167" i="16"/>
  <c r="E167" i="16"/>
  <c r="D167" i="16"/>
  <c r="C167" i="16"/>
  <c r="A167" i="16"/>
  <c r="G166" i="16"/>
  <c r="F166" i="16"/>
  <c r="E166" i="16"/>
  <c r="D166" i="16"/>
  <c r="C166" i="16"/>
  <c r="A166" i="16"/>
  <c r="F165" i="16"/>
  <c r="E165" i="16"/>
  <c r="D165" i="16"/>
  <c r="C165" i="16"/>
  <c r="A165" i="16"/>
  <c r="G164" i="16"/>
  <c r="F164" i="16"/>
  <c r="E164" i="16"/>
  <c r="D164" i="16"/>
  <c r="C164" i="16"/>
  <c r="A164" i="16"/>
  <c r="F163" i="16"/>
  <c r="E163" i="16"/>
  <c r="D163" i="16"/>
  <c r="C163" i="16"/>
  <c r="A163" i="16"/>
  <c r="F162" i="16"/>
  <c r="E162" i="16"/>
  <c r="D162" i="16"/>
  <c r="C162" i="16"/>
  <c r="A162" i="16"/>
  <c r="G161" i="16"/>
  <c r="F161" i="16"/>
  <c r="E161" i="16"/>
  <c r="D161" i="16"/>
  <c r="C161" i="16"/>
  <c r="A161" i="16"/>
  <c r="G160" i="16"/>
  <c r="F160" i="16"/>
  <c r="E160" i="16"/>
  <c r="D160" i="16"/>
  <c r="C160" i="16"/>
  <c r="A160" i="16"/>
  <c r="G158" i="16"/>
  <c r="F158" i="16"/>
  <c r="E158" i="16"/>
  <c r="D158" i="16"/>
  <c r="C158" i="16"/>
  <c r="A158" i="16"/>
  <c r="F157" i="16"/>
  <c r="E157" i="16"/>
  <c r="D157" i="16"/>
  <c r="C157" i="16"/>
  <c r="A157" i="16"/>
  <c r="G156" i="16"/>
  <c r="F156" i="16"/>
  <c r="E156" i="16"/>
  <c r="D156" i="16"/>
  <c r="C156" i="16"/>
  <c r="A156" i="16"/>
  <c r="G155" i="16"/>
  <c r="F155" i="16"/>
  <c r="E155" i="16"/>
  <c r="D155" i="16"/>
  <c r="C155" i="16"/>
  <c r="A155" i="16"/>
  <c r="G154" i="16"/>
  <c r="F154" i="16"/>
  <c r="E154" i="16"/>
  <c r="D154" i="16"/>
  <c r="C154" i="16"/>
  <c r="A154" i="16"/>
  <c r="G153" i="16"/>
  <c r="F153" i="16"/>
  <c r="E153" i="16"/>
  <c r="D153" i="16"/>
  <c r="C153" i="16"/>
  <c r="A153" i="16"/>
  <c r="G152" i="16"/>
  <c r="F152" i="16"/>
  <c r="E152" i="16"/>
  <c r="D152" i="16"/>
  <c r="C152" i="16"/>
  <c r="A152" i="16"/>
  <c r="G151" i="16"/>
  <c r="F151" i="16"/>
  <c r="E151" i="16"/>
  <c r="D151" i="16"/>
  <c r="C151" i="16"/>
  <c r="A151" i="16"/>
  <c r="G150" i="16"/>
  <c r="F150" i="16"/>
  <c r="E150" i="16"/>
  <c r="D150" i="16"/>
  <c r="C150" i="16"/>
  <c r="A150" i="16"/>
  <c r="G149" i="16"/>
  <c r="F149" i="16"/>
  <c r="E149" i="16"/>
  <c r="D149" i="16"/>
  <c r="C149" i="16"/>
  <c r="A149" i="16"/>
  <c r="G148" i="16"/>
  <c r="F148" i="16"/>
  <c r="E148" i="16"/>
  <c r="D148" i="16"/>
  <c r="C148" i="16"/>
  <c r="A148" i="16"/>
  <c r="G147" i="16"/>
  <c r="F147" i="16"/>
  <c r="E147" i="16"/>
  <c r="D147" i="16"/>
  <c r="C147" i="16"/>
  <c r="A147" i="16"/>
  <c r="G146" i="16"/>
  <c r="F146" i="16"/>
  <c r="E146" i="16"/>
  <c r="D146" i="16"/>
  <c r="C146" i="16"/>
  <c r="A146" i="16"/>
  <c r="G143" i="16"/>
  <c r="F143" i="16"/>
  <c r="E143" i="16"/>
  <c r="D143" i="16"/>
  <c r="C143" i="16"/>
  <c r="A143" i="16"/>
  <c r="F142" i="16"/>
  <c r="E142" i="16"/>
  <c r="D142" i="16"/>
  <c r="C142" i="16"/>
  <c r="A142" i="16"/>
  <c r="F141" i="16"/>
  <c r="E141" i="16"/>
  <c r="D141" i="16"/>
  <c r="C141" i="16"/>
  <c r="A141" i="16"/>
  <c r="F140" i="16"/>
  <c r="E140" i="16"/>
  <c r="D140" i="16"/>
  <c r="C140" i="16"/>
  <c r="A140" i="16"/>
  <c r="F139" i="16"/>
  <c r="E139" i="16"/>
  <c r="D139" i="16"/>
  <c r="C139" i="16"/>
  <c r="A139" i="16"/>
  <c r="F138" i="16"/>
  <c r="E138" i="16"/>
  <c r="D138" i="16"/>
  <c r="C138" i="16"/>
  <c r="A138" i="16"/>
  <c r="F137" i="16"/>
  <c r="E137" i="16"/>
  <c r="D137" i="16"/>
  <c r="C137" i="16"/>
  <c r="A137" i="16"/>
  <c r="F135" i="16"/>
  <c r="E135" i="16"/>
  <c r="D135" i="16"/>
  <c r="C135" i="16"/>
  <c r="A135" i="16"/>
  <c r="F134" i="16"/>
  <c r="E134" i="16"/>
  <c r="D134" i="16"/>
  <c r="C134" i="16"/>
  <c r="A134" i="16"/>
  <c r="F133" i="16"/>
  <c r="E133" i="16"/>
  <c r="D133" i="16"/>
  <c r="C133" i="16"/>
  <c r="A133" i="16"/>
  <c r="F132" i="16"/>
  <c r="E132" i="16"/>
  <c r="D132" i="16"/>
  <c r="C132" i="16"/>
  <c r="A132" i="16"/>
  <c r="F131" i="16"/>
  <c r="E131" i="16"/>
  <c r="D131" i="16"/>
  <c r="C131" i="16"/>
  <c r="A131" i="16"/>
  <c r="F130" i="16"/>
  <c r="E130" i="16"/>
  <c r="D130" i="16"/>
  <c r="C130" i="16"/>
  <c r="A130" i="16"/>
  <c r="F129" i="16"/>
  <c r="E129" i="16"/>
  <c r="D129" i="16"/>
  <c r="C129" i="16"/>
  <c r="A129" i="16"/>
  <c r="F128" i="16"/>
  <c r="E128" i="16"/>
  <c r="D128" i="16"/>
  <c r="C128" i="16"/>
  <c r="A128" i="16"/>
  <c r="F127" i="16"/>
  <c r="E127" i="16"/>
  <c r="D127" i="16"/>
  <c r="C127" i="16"/>
  <c r="A127" i="16"/>
  <c r="F126" i="16"/>
  <c r="E126" i="16"/>
  <c r="D126" i="16"/>
  <c r="C126" i="16"/>
  <c r="A126" i="16"/>
  <c r="F125" i="16"/>
  <c r="E125" i="16"/>
  <c r="D125" i="16"/>
  <c r="C125" i="16"/>
  <c r="A125" i="16"/>
  <c r="F124" i="16"/>
  <c r="E124" i="16"/>
  <c r="D124" i="16"/>
  <c r="C124" i="16"/>
  <c r="A124" i="16"/>
  <c r="F123" i="16"/>
  <c r="E123" i="16"/>
  <c r="D123" i="16"/>
  <c r="C123" i="16"/>
  <c r="A123" i="16"/>
  <c r="F122" i="16"/>
  <c r="E122" i="16"/>
  <c r="D122" i="16"/>
  <c r="C122" i="16"/>
  <c r="A122" i="16"/>
  <c r="F120" i="16"/>
  <c r="E120" i="16"/>
  <c r="D120" i="16"/>
  <c r="C120" i="16"/>
  <c r="A120" i="16"/>
  <c r="F119" i="16"/>
  <c r="E119" i="16"/>
  <c r="D119" i="16"/>
  <c r="C119" i="16"/>
  <c r="A119" i="16"/>
  <c r="F118" i="16"/>
  <c r="E118" i="16"/>
  <c r="D118" i="16"/>
  <c r="C118" i="16"/>
  <c r="A118" i="16"/>
  <c r="F117" i="16"/>
  <c r="E117" i="16"/>
  <c r="D117" i="16"/>
  <c r="C117" i="16"/>
  <c r="A117" i="16"/>
  <c r="F116" i="16"/>
  <c r="E116" i="16"/>
  <c r="D116" i="16"/>
  <c r="C116" i="16"/>
  <c r="A116" i="16"/>
  <c r="F115" i="16"/>
  <c r="E115" i="16"/>
  <c r="D115" i="16"/>
  <c r="C115" i="16"/>
  <c r="A115" i="16"/>
  <c r="F114" i="16"/>
  <c r="E114" i="16"/>
  <c r="D114" i="16"/>
  <c r="C114" i="16"/>
  <c r="A114" i="16"/>
  <c r="F113" i="16"/>
  <c r="E113" i="16"/>
  <c r="D113" i="16"/>
  <c r="C113" i="16"/>
  <c r="A113" i="16"/>
  <c r="F112" i="16"/>
  <c r="E112" i="16"/>
  <c r="D112" i="16"/>
  <c r="C112" i="16"/>
  <c r="A112" i="16"/>
  <c r="F111" i="16"/>
  <c r="E111" i="16"/>
  <c r="D111" i="16"/>
  <c r="C111" i="16"/>
  <c r="A111" i="16"/>
  <c r="G110" i="16"/>
  <c r="F110" i="16"/>
  <c r="E110" i="16"/>
  <c r="D110" i="16"/>
  <c r="C110" i="16"/>
  <c r="A110" i="16"/>
  <c r="G109" i="16"/>
  <c r="F109" i="16"/>
  <c r="E109" i="16"/>
  <c r="D109" i="16"/>
  <c r="C109" i="16"/>
  <c r="A109" i="16"/>
  <c r="G108" i="16"/>
  <c r="F108" i="16"/>
  <c r="E108" i="16"/>
  <c r="D108" i="16"/>
  <c r="C108" i="16"/>
  <c r="A108" i="16"/>
  <c r="G107" i="16"/>
  <c r="F107" i="16"/>
  <c r="E107" i="16"/>
  <c r="D107" i="16"/>
  <c r="C107" i="16"/>
  <c r="A107" i="16"/>
  <c r="G106" i="16"/>
  <c r="F106" i="16"/>
  <c r="E106" i="16"/>
  <c r="D106" i="16"/>
  <c r="C106" i="16"/>
  <c r="A106" i="16"/>
  <c r="G105" i="16"/>
  <c r="F105" i="16"/>
  <c r="E105" i="16"/>
  <c r="D105" i="16"/>
  <c r="C105" i="16"/>
  <c r="A105" i="16"/>
  <c r="G104" i="16"/>
  <c r="F104" i="16"/>
  <c r="E104" i="16"/>
  <c r="D104" i="16"/>
  <c r="C104" i="16"/>
  <c r="A104" i="16"/>
  <c r="G103" i="16"/>
  <c r="F103" i="16"/>
  <c r="E103" i="16"/>
  <c r="D103" i="16"/>
  <c r="C103" i="16"/>
  <c r="A103" i="16"/>
  <c r="G102" i="16"/>
  <c r="F102" i="16"/>
  <c r="E102" i="16"/>
  <c r="D102" i="16"/>
  <c r="C102" i="16"/>
  <c r="A102" i="16"/>
  <c r="G101" i="16"/>
  <c r="F101" i="16"/>
  <c r="E101" i="16"/>
  <c r="D101" i="16"/>
  <c r="C101" i="16"/>
  <c r="A101" i="16"/>
  <c r="G100" i="16"/>
  <c r="F100" i="16"/>
  <c r="E100" i="16"/>
  <c r="D100" i="16"/>
  <c r="C100" i="16"/>
  <c r="A100" i="16"/>
  <c r="G99" i="16"/>
  <c r="F99" i="16"/>
  <c r="E99" i="16"/>
  <c r="D99" i="16"/>
  <c r="C99" i="16"/>
  <c r="A99" i="16"/>
  <c r="G98" i="16"/>
  <c r="F98" i="16"/>
  <c r="E98" i="16"/>
  <c r="D98" i="16"/>
  <c r="C98" i="16"/>
  <c r="A98" i="16"/>
  <c r="G97" i="16"/>
  <c r="F97" i="16"/>
  <c r="E97" i="16"/>
  <c r="D97" i="16"/>
  <c r="C97" i="16"/>
  <c r="A97" i="16"/>
  <c r="G96" i="16"/>
  <c r="F96" i="16"/>
  <c r="E96" i="16"/>
  <c r="D96" i="16"/>
  <c r="C96" i="16"/>
  <c r="A96" i="16"/>
  <c r="G95" i="16"/>
  <c r="F95" i="16"/>
  <c r="E95" i="16"/>
  <c r="D95" i="16"/>
  <c r="C95" i="16"/>
  <c r="A95" i="16"/>
  <c r="G94" i="16"/>
  <c r="F94" i="16"/>
  <c r="E94" i="16"/>
  <c r="D94" i="16"/>
  <c r="C94" i="16"/>
  <c r="A94" i="16"/>
  <c r="G92" i="16"/>
  <c r="F92" i="16"/>
  <c r="E92" i="16"/>
  <c r="D92" i="16"/>
  <c r="C92" i="16"/>
  <c r="A92" i="16"/>
  <c r="G91" i="16"/>
  <c r="F91" i="16"/>
  <c r="E91" i="16"/>
  <c r="D91" i="16"/>
  <c r="C91" i="16"/>
  <c r="A91" i="16"/>
  <c r="G90" i="16"/>
  <c r="F90" i="16"/>
  <c r="E90" i="16"/>
  <c r="D90" i="16"/>
  <c r="C90" i="16"/>
  <c r="A90" i="16"/>
  <c r="G89" i="16"/>
  <c r="F89" i="16"/>
  <c r="E89" i="16"/>
  <c r="D89" i="16"/>
  <c r="C89" i="16"/>
  <c r="A89" i="16"/>
  <c r="F88" i="16"/>
  <c r="E88" i="16"/>
  <c r="D88" i="16"/>
  <c r="C88" i="16"/>
  <c r="A88" i="16"/>
  <c r="G87" i="16"/>
  <c r="F87" i="16"/>
  <c r="E87" i="16"/>
  <c r="D87" i="16"/>
  <c r="C87" i="16"/>
  <c r="A87" i="16"/>
  <c r="G86" i="16"/>
  <c r="F86" i="16"/>
  <c r="E86" i="16"/>
  <c r="D86" i="16"/>
  <c r="C86" i="16"/>
  <c r="A86" i="16"/>
  <c r="E85" i="16"/>
  <c r="D85" i="16"/>
  <c r="C85" i="16"/>
  <c r="A85" i="16"/>
  <c r="G84" i="16"/>
  <c r="F84" i="16"/>
  <c r="E84" i="16"/>
  <c r="D84" i="16"/>
  <c r="C84" i="16"/>
  <c r="A84" i="16"/>
  <c r="F82" i="16"/>
  <c r="E82" i="16"/>
  <c r="D82" i="16"/>
  <c r="C82" i="16"/>
  <c r="A82" i="16"/>
  <c r="G81" i="16"/>
  <c r="F81" i="16"/>
  <c r="E81" i="16"/>
  <c r="D81" i="16"/>
  <c r="C81" i="16"/>
  <c r="A81" i="16"/>
  <c r="G80" i="16"/>
  <c r="F80" i="16"/>
  <c r="E80" i="16"/>
  <c r="D80" i="16"/>
  <c r="C80" i="16"/>
  <c r="A80" i="16"/>
  <c r="G79" i="16"/>
  <c r="F79" i="16"/>
  <c r="E79" i="16"/>
  <c r="D79" i="16"/>
  <c r="C79" i="16"/>
  <c r="A79" i="16"/>
  <c r="E78" i="16"/>
  <c r="D78" i="16"/>
  <c r="C78" i="16"/>
  <c r="A78" i="16"/>
  <c r="G77" i="16"/>
  <c r="F77" i="16"/>
  <c r="E77" i="16"/>
  <c r="D77" i="16"/>
  <c r="C77" i="16"/>
  <c r="A77" i="16"/>
  <c r="F76" i="16"/>
  <c r="E76" i="16"/>
  <c r="D76" i="16"/>
  <c r="C76" i="16"/>
  <c r="A76" i="16"/>
  <c r="G75" i="16"/>
  <c r="F75" i="16"/>
  <c r="E75" i="16"/>
  <c r="D75" i="16"/>
  <c r="C75" i="16"/>
  <c r="A75" i="16"/>
  <c r="G74" i="16"/>
  <c r="F74" i="16"/>
  <c r="E74" i="16"/>
  <c r="D74" i="16"/>
  <c r="C74" i="16"/>
  <c r="A74" i="16"/>
  <c r="G73" i="16"/>
  <c r="F73" i="16"/>
  <c r="E73" i="16"/>
  <c r="D73" i="16"/>
  <c r="C73" i="16"/>
  <c r="A73" i="16"/>
  <c r="G72" i="16"/>
  <c r="F72" i="16"/>
  <c r="E72" i="16"/>
  <c r="D72" i="16"/>
  <c r="C72" i="16"/>
  <c r="A72" i="16"/>
  <c r="F71" i="16"/>
  <c r="E71" i="16"/>
  <c r="D71" i="16"/>
  <c r="C71" i="16"/>
  <c r="A71" i="16"/>
  <c r="G70" i="16"/>
  <c r="F70" i="16"/>
  <c r="E70" i="16"/>
  <c r="D70" i="16"/>
  <c r="C70" i="16"/>
  <c r="A70" i="16"/>
  <c r="F69" i="16"/>
  <c r="E69" i="16"/>
  <c r="D69" i="16"/>
  <c r="C69" i="16"/>
  <c r="A69" i="16"/>
  <c r="F68" i="16"/>
  <c r="E68" i="16"/>
  <c r="D68" i="16"/>
  <c r="C68" i="16"/>
  <c r="A68" i="16"/>
  <c r="G67" i="16"/>
  <c r="F67" i="16"/>
  <c r="E67" i="16"/>
  <c r="D67" i="16"/>
  <c r="C67" i="16"/>
  <c r="A67" i="16"/>
  <c r="G64" i="16"/>
  <c r="F64" i="16"/>
  <c r="E64" i="16"/>
  <c r="D64" i="16"/>
  <c r="C64" i="16"/>
  <c r="A64" i="16"/>
  <c r="F63" i="16"/>
  <c r="E63" i="16"/>
  <c r="D63" i="16"/>
  <c r="C63" i="16"/>
  <c r="A63" i="16"/>
  <c r="F62" i="16"/>
  <c r="E62" i="16"/>
  <c r="D62" i="16"/>
  <c r="C62" i="16"/>
  <c r="A62" i="16"/>
  <c r="F61" i="16"/>
  <c r="E61" i="16"/>
  <c r="D61" i="16"/>
  <c r="C61" i="16"/>
  <c r="A61" i="16"/>
  <c r="G60" i="16"/>
  <c r="F60" i="16"/>
  <c r="E60" i="16"/>
  <c r="D60" i="16"/>
  <c r="C60" i="16"/>
  <c r="A60" i="16"/>
  <c r="G59" i="16"/>
  <c r="F59" i="16"/>
  <c r="E59" i="16"/>
  <c r="D59" i="16"/>
  <c r="C59" i="16"/>
  <c r="A59" i="16"/>
  <c r="F58" i="16"/>
  <c r="E58" i="16"/>
  <c r="D58" i="16"/>
  <c r="C58" i="16"/>
  <c r="A58" i="16"/>
  <c r="G57" i="16"/>
  <c r="F57" i="16"/>
  <c r="E57" i="16"/>
  <c r="D57" i="16"/>
  <c r="C57" i="16"/>
  <c r="A57" i="16"/>
  <c r="F56" i="16"/>
  <c r="E56" i="16"/>
  <c r="D56" i="16"/>
  <c r="C56" i="16"/>
  <c r="A56" i="16"/>
  <c r="F55" i="16"/>
  <c r="E55" i="16"/>
  <c r="D55" i="16"/>
  <c r="C55" i="16"/>
  <c r="A55" i="16"/>
  <c r="G54" i="16"/>
  <c r="F54" i="16"/>
  <c r="E54" i="16"/>
  <c r="D54" i="16"/>
  <c r="C54" i="16"/>
  <c r="A54" i="16"/>
  <c r="F53" i="16"/>
  <c r="E53" i="16"/>
  <c r="D53" i="16"/>
  <c r="C53" i="16"/>
  <c r="A53" i="16"/>
  <c r="G52" i="16"/>
  <c r="F52" i="16"/>
  <c r="E52" i="16"/>
  <c r="D52" i="16"/>
  <c r="C52" i="16"/>
  <c r="A52" i="16"/>
  <c r="G51" i="16"/>
  <c r="F51" i="16"/>
  <c r="E51" i="16"/>
  <c r="D51" i="16"/>
  <c r="C51" i="16"/>
  <c r="A51" i="16"/>
  <c r="F50" i="16"/>
  <c r="E50" i="16"/>
  <c r="D50" i="16"/>
  <c r="C50" i="16"/>
  <c r="A50" i="16"/>
  <c r="F49" i="16"/>
  <c r="E49" i="16"/>
  <c r="D49" i="16"/>
  <c r="C49" i="16"/>
  <c r="A49" i="16"/>
  <c r="G48" i="16"/>
  <c r="F48" i="16"/>
  <c r="E48" i="16"/>
  <c r="D48" i="16"/>
  <c r="C48" i="16"/>
  <c r="A48" i="16"/>
  <c r="G47" i="16"/>
  <c r="F47" i="16"/>
  <c r="E47" i="16"/>
  <c r="D47" i="16"/>
  <c r="C47" i="16"/>
  <c r="A47" i="16"/>
  <c r="G46" i="16"/>
  <c r="F46" i="16"/>
  <c r="E46" i="16"/>
  <c r="D46" i="16"/>
  <c r="C46" i="16"/>
  <c r="A46" i="16"/>
  <c r="F45" i="16"/>
  <c r="E45" i="16"/>
  <c r="D45" i="16"/>
  <c r="C45" i="16"/>
  <c r="A45" i="16"/>
  <c r="G44" i="16"/>
  <c r="F44" i="16"/>
  <c r="E44" i="16"/>
  <c r="D44" i="16"/>
  <c r="C44" i="16"/>
  <c r="A44" i="16"/>
  <c r="G43" i="16"/>
  <c r="F43" i="16"/>
  <c r="E43" i="16"/>
  <c r="D43" i="16"/>
  <c r="C43" i="16"/>
  <c r="A43" i="16"/>
  <c r="F42" i="16"/>
  <c r="E42" i="16"/>
  <c r="D42" i="16"/>
  <c r="C42" i="16"/>
  <c r="A42" i="16"/>
  <c r="F41" i="16"/>
  <c r="E41" i="16"/>
  <c r="D41" i="16"/>
  <c r="C41" i="16"/>
  <c r="A41" i="16"/>
  <c r="F40" i="16"/>
  <c r="E40" i="16"/>
  <c r="D40" i="16"/>
  <c r="C40" i="16"/>
  <c r="A40" i="16"/>
  <c r="F39" i="16"/>
  <c r="E39" i="16"/>
  <c r="D39" i="16"/>
  <c r="C39" i="16"/>
  <c r="A39" i="16"/>
  <c r="F38" i="16"/>
  <c r="E38" i="16"/>
  <c r="D38" i="16"/>
  <c r="C38" i="16"/>
  <c r="A38" i="16"/>
  <c r="G37" i="16"/>
  <c r="F37" i="16"/>
  <c r="E37" i="16"/>
  <c r="D37" i="16"/>
  <c r="C37" i="16"/>
  <c r="A37" i="16"/>
  <c r="G36" i="16"/>
  <c r="F36" i="16"/>
  <c r="E36" i="16"/>
  <c r="D36" i="16"/>
  <c r="C36" i="16"/>
  <c r="A36" i="16"/>
  <c r="G35" i="16"/>
  <c r="F35" i="16"/>
  <c r="E35" i="16"/>
  <c r="D35" i="16"/>
  <c r="C35" i="16"/>
  <c r="A35" i="16"/>
  <c r="G34" i="16"/>
  <c r="F34" i="16"/>
  <c r="E34" i="16"/>
  <c r="D34" i="16"/>
  <c r="C34" i="16"/>
  <c r="A34" i="16"/>
  <c r="F31" i="16"/>
  <c r="E31" i="16"/>
  <c r="D31" i="16"/>
  <c r="C31" i="16"/>
  <c r="A31" i="16"/>
  <c r="F30" i="16"/>
  <c r="E30" i="16"/>
  <c r="D30" i="16"/>
  <c r="C30" i="16"/>
  <c r="A30" i="16"/>
  <c r="G29" i="16"/>
  <c r="F29" i="16"/>
  <c r="E29" i="16"/>
  <c r="D29" i="16"/>
  <c r="C29" i="16"/>
  <c r="A29" i="16"/>
  <c r="F28" i="16"/>
  <c r="E28" i="16"/>
  <c r="D28" i="16"/>
  <c r="C28" i="16"/>
  <c r="A28" i="16"/>
  <c r="G27" i="16"/>
  <c r="F27" i="16"/>
  <c r="E27" i="16"/>
  <c r="D27" i="16"/>
  <c r="C27" i="16"/>
  <c r="A27" i="16"/>
  <c r="G26" i="16"/>
  <c r="F26" i="16"/>
  <c r="E26" i="16"/>
  <c r="D26" i="16"/>
  <c r="C26" i="16"/>
  <c r="A26" i="16"/>
  <c r="G25" i="16"/>
  <c r="F25" i="16"/>
  <c r="E25" i="16"/>
  <c r="D25" i="16"/>
  <c r="C25" i="16"/>
  <c r="A25" i="16"/>
  <c r="F24" i="16"/>
  <c r="E24" i="16"/>
  <c r="D24" i="16"/>
  <c r="C24" i="16"/>
  <c r="A24" i="16"/>
  <c r="F23" i="16"/>
  <c r="E23" i="16"/>
  <c r="D23" i="16"/>
  <c r="C23" i="16"/>
  <c r="A23" i="16"/>
  <c r="G22" i="16"/>
  <c r="F22" i="16"/>
  <c r="E22" i="16"/>
  <c r="D22" i="16"/>
  <c r="C22" i="16"/>
  <c r="A22" i="16"/>
  <c r="F21" i="16"/>
  <c r="E21" i="16"/>
  <c r="D21" i="16"/>
  <c r="C21" i="16"/>
  <c r="A21" i="16"/>
  <c r="G20" i="16"/>
  <c r="F20" i="16"/>
  <c r="E20" i="16"/>
  <c r="D20" i="16"/>
  <c r="C20" i="16"/>
  <c r="A20" i="16"/>
  <c r="G19" i="16"/>
  <c r="F19" i="16"/>
  <c r="E19" i="16"/>
  <c r="D19" i="16"/>
  <c r="C19" i="16"/>
  <c r="A19" i="16"/>
  <c r="F18" i="16"/>
  <c r="E18" i="16"/>
  <c r="D18" i="16"/>
  <c r="C18" i="16"/>
  <c r="A18" i="16"/>
  <c r="G17" i="16"/>
  <c r="F17" i="16"/>
  <c r="E17" i="16"/>
  <c r="D17" i="16"/>
  <c r="C17" i="16"/>
  <c r="A17" i="16"/>
  <c r="G16" i="16"/>
  <c r="F16" i="16"/>
  <c r="E16" i="16"/>
  <c r="D16" i="16"/>
  <c r="C16" i="16"/>
  <c r="A16" i="16"/>
  <c r="G15" i="16"/>
  <c r="F15" i="16"/>
  <c r="E15" i="16"/>
  <c r="D15" i="16"/>
  <c r="C15" i="16"/>
  <c r="A15" i="16"/>
  <c r="F14" i="16"/>
  <c r="E14" i="16"/>
  <c r="D14" i="16"/>
  <c r="C14" i="16"/>
  <c r="A14" i="16"/>
  <c r="F13" i="16"/>
  <c r="E13" i="16"/>
  <c r="D13" i="16"/>
  <c r="C13" i="16"/>
  <c r="A13" i="16"/>
  <c r="F44" i="15"/>
  <c r="F46" i="15"/>
  <c r="F47" i="15"/>
  <c r="F48" i="15"/>
  <c r="F51" i="15"/>
  <c r="F52" i="15"/>
  <c r="F54" i="15"/>
  <c r="F57" i="15"/>
  <c r="F59" i="15"/>
  <c r="F60" i="15"/>
  <c r="F43" i="15"/>
  <c r="F14" i="15"/>
  <c r="F15" i="15"/>
  <c r="F16" i="15"/>
  <c r="F17" i="15"/>
  <c r="F18" i="15"/>
  <c r="F19" i="15"/>
  <c r="F20" i="15"/>
  <c r="F21" i="15"/>
  <c r="F22" i="15"/>
  <c r="F23" i="15"/>
  <c r="F24" i="15"/>
  <c r="F25" i="15"/>
  <c r="F26" i="15"/>
  <c r="F27" i="15"/>
  <c r="F28" i="15"/>
  <c r="F29" i="15"/>
  <c r="F30" i="15"/>
  <c r="F32" i="15"/>
  <c r="F34" i="15"/>
  <c r="F35" i="15"/>
  <c r="F36" i="15"/>
  <c r="F37" i="15"/>
  <c r="F38" i="15"/>
  <c r="F39" i="15"/>
  <c r="F40" i="15"/>
  <c r="F41" i="15"/>
  <c r="F13" i="15"/>
  <c r="G31" i="13"/>
  <c r="H243" i="16" s="1"/>
  <c r="I26" i="13"/>
  <c r="J238" i="16" s="1"/>
  <c r="H26" i="13"/>
  <c r="I238" i="16" s="1"/>
  <c r="G26" i="13"/>
  <c r="I25" i="13"/>
  <c r="J237" i="16" s="1"/>
  <c r="H25" i="13"/>
  <c r="I237" i="16" s="1"/>
  <c r="G25" i="13"/>
  <c r="I24" i="13"/>
  <c r="J236" i="16" s="1"/>
  <c r="H24" i="13"/>
  <c r="I236" i="16" s="1"/>
  <c r="G24" i="13"/>
  <c r="I23" i="13"/>
  <c r="J235" i="16" s="1"/>
  <c r="H23" i="13"/>
  <c r="I235" i="16" s="1"/>
  <c r="G23" i="13"/>
  <c r="I182" i="16"/>
  <c r="G179" i="16"/>
  <c r="F24" i="9"/>
  <c r="G172" i="16" s="1"/>
  <c r="G171" i="16"/>
  <c r="G18" i="13"/>
  <c r="G17" i="13"/>
  <c r="G225" i="15"/>
  <c r="G226" i="15" s="1"/>
  <c r="G212" i="15"/>
  <c r="G204" i="15"/>
  <c r="G192" i="15"/>
  <c r="G161" i="15"/>
  <c r="G162" i="15" s="1"/>
  <c r="G163" i="15" s="1"/>
  <c r="G143" i="15"/>
  <c r="G111" i="15"/>
  <c r="G90" i="15"/>
  <c r="G43" i="15"/>
  <c r="G13" i="15"/>
  <c r="A264" i="15"/>
  <c r="A265" i="15"/>
  <c r="A260" i="15"/>
  <c r="A262" i="15"/>
  <c r="A253" i="15"/>
  <c r="A254" i="15"/>
  <c r="A255" i="15"/>
  <c r="A257" i="15"/>
  <c r="A258" i="15"/>
  <c r="A259" i="15"/>
  <c r="A244" i="15"/>
  <c r="A245" i="15"/>
  <c r="A246" i="15"/>
  <c r="A249" i="15"/>
  <c r="A250" i="15"/>
  <c r="A252" i="15"/>
  <c r="A48" i="15"/>
  <c r="A51" i="15"/>
  <c r="A52" i="15"/>
  <c r="A54" i="15"/>
  <c r="A57" i="15"/>
  <c r="A59" i="15"/>
  <c r="A60" i="15"/>
  <c r="A62" i="15"/>
  <c r="A70" i="15"/>
  <c r="A72" i="15"/>
  <c r="A73" i="15"/>
  <c r="A74" i="15"/>
  <c r="A75" i="15"/>
  <c r="A78" i="15"/>
  <c r="A79" i="15"/>
  <c r="A80" i="15"/>
  <c r="A81" i="15"/>
  <c r="A84" i="15"/>
  <c r="A86" i="15"/>
  <c r="A87" i="15"/>
  <c r="A89" i="15"/>
  <c r="A90" i="15"/>
  <c r="A91" i="15"/>
  <c r="A92" i="15"/>
  <c r="A94" i="15"/>
  <c r="A95" i="15"/>
  <c r="A96" i="15"/>
  <c r="A98" i="15"/>
  <c r="A99" i="15"/>
  <c r="A100" i="15"/>
  <c r="A101" i="15"/>
  <c r="A103" i="15"/>
  <c r="A105" i="15"/>
  <c r="A107" i="15"/>
  <c r="A108" i="15"/>
  <c r="A110" i="15"/>
  <c r="A111" i="15"/>
  <c r="A112" i="15"/>
  <c r="A113" i="15"/>
  <c r="A114" i="15"/>
  <c r="A115" i="15"/>
  <c r="A116" i="15"/>
  <c r="A117" i="15"/>
  <c r="A118" i="15"/>
  <c r="A119" i="15"/>
  <c r="A122" i="15"/>
  <c r="A124" i="15"/>
  <c r="A125" i="15"/>
  <c r="A126" i="15"/>
  <c r="A127" i="15"/>
  <c r="A128" i="15"/>
  <c r="A129" i="15"/>
  <c r="A130" i="15"/>
  <c r="A131" i="15"/>
  <c r="A132" i="15"/>
  <c r="A134" i="15"/>
  <c r="A135" i="15"/>
  <c r="A137" i="15"/>
  <c r="A138" i="15"/>
  <c r="A139" i="15"/>
  <c r="A142" i="15"/>
  <c r="A143" i="15"/>
  <c r="A146" i="15"/>
  <c r="A147" i="15"/>
  <c r="A148" i="15"/>
  <c r="A149" i="15"/>
  <c r="A150" i="15"/>
  <c r="A151" i="15"/>
  <c r="A152" i="15"/>
  <c r="A153" i="15"/>
  <c r="A154" i="15"/>
  <c r="A155" i="15"/>
  <c r="A156" i="15"/>
  <c r="A158" i="15"/>
  <c r="A160" i="15"/>
  <c r="A161" i="15"/>
  <c r="A164" i="15"/>
  <c r="A166" i="15"/>
  <c r="A168" i="15"/>
  <c r="A169" i="15"/>
  <c r="A170" i="15"/>
  <c r="A173" i="15"/>
  <c r="A174" i="15"/>
  <c r="A176" i="15"/>
  <c r="A178" i="15"/>
  <c r="A180" i="15"/>
  <c r="A181" i="15"/>
  <c r="A184" i="15"/>
  <c r="A186" i="15"/>
  <c r="A187" i="15"/>
  <c r="A189" i="15"/>
  <c r="A191" i="15"/>
  <c r="A192" i="15"/>
  <c r="A194" i="15"/>
  <c r="A195" i="15"/>
  <c r="A196" i="15"/>
  <c r="A197" i="15"/>
  <c r="A198" i="15"/>
  <c r="A199" i="15"/>
  <c r="A200" i="15"/>
  <c r="A201" i="15"/>
  <c r="A204" i="15"/>
  <c r="A205" i="15"/>
  <c r="A206" i="15"/>
  <c r="A207" i="15"/>
  <c r="A208" i="15"/>
  <c r="A209" i="15"/>
  <c r="A210" i="15"/>
  <c r="A212" i="15"/>
  <c r="A213" i="15"/>
  <c r="A214" i="15"/>
  <c r="A215" i="15"/>
  <c r="A216" i="15"/>
  <c r="A217" i="15"/>
  <c r="A218" i="15"/>
  <c r="A219" i="15"/>
  <c r="A220" i="15"/>
  <c r="A221" i="15"/>
  <c r="A222" i="15"/>
  <c r="A223" i="15"/>
  <c r="A224" i="15"/>
  <c r="A225" i="15"/>
  <c r="A227" i="15"/>
  <c r="A228" i="15"/>
  <c r="A229" i="15"/>
  <c r="A230" i="15"/>
  <c r="A232" i="15"/>
  <c r="A235" i="15"/>
  <c r="A236" i="15"/>
  <c r="A237" i="15"/>
  <c r="A238" i="15"/>
  <c r="A43" i="15"/>
  <c r="A44" i="15"/>
  <c r="A46" i="15"/>
  <c r="A47" i="15"/>
  <c r="A41" i="15"/>
  <c r="A40" i="15"/>
  <c r="A39" i="15"/>
  <c r="A37" i="15"/>
  <c r="A36" i="15"/>
  <c r="A35" i="15"/>
  <c r="A34" i="15"/>
  <c r="C30" i="15"/>
  <c r="A30" i="15"/>
  <c r="C29" i="15"/>
  <c r="A29" i="15"/>
  <c r="C28" i="15"/>
  <c r="A28" i="15"/>
  <c r="C27" i="15"/>
  <c r="A27" i="15"/>
  <c r="C26" i="15"/>
  <c r="A26" i="15"/>
  <c r="C25" i="15"/>
  <c r="A25" i="15"/>
  <c r="C22" i="15"/>
  <c r="A22" i="15"/>
  <c r="C20" i="15"/>
  <c r="A20" i="15"/>
  <c r="C19" i="15"/>
  <c r="A19" i="15"/>
  <c r="C17" i="15"/>
  <c r="A17" i="15"/>
  <c r="C16" i="15"/>
  <c r="A16" i="15"/>
  <c r="C15" i="15"/>
  <c r="A15" i="15"/>
  <c r="C14" i="15"/>
  <c r="A14" i="15"/>
  <c r="E13" i="15"/>
  <c r="D13" i="15"/>
  <c r="C13" i="15"/>
  <c r="A13" i="15"/>
  <c r="I27" i="13"/>
  <c r="J239" i="16" s="1"/>
  <c r="H27" i="13"/>
  <c r="I239" i="16" s="1"/>
  <c r="G27" i="13"/>
  <c r="I22" i="13"/>
  <c r="J234" i="16" s="1"/>
  <c r="H22" i="13"/>
  <c r="I234" i="16" s="1"/>
  <c r="G22" i="13"/>
  <c r="G19" i="13"/>
  <c r="H231" i="16" s="1"/>
  <c r="I16" i="13"/>
  <c r="J228" i="16" s="1"/>
  <c r="H16" i="13"/>
  <c r="I228" i="16" s="1"/>
  <c r="G16" i="13"/>
  <c r="G14" i="13"/>
  <c r="H226" i="16" s="1"/>
  <c r="I15" i="13"/>
  <c r="J227" i="16" s="1"/>
  <c r="J225" i="16"/>
  <c r="H15" i="13"/>
  <c r="I227" i="16" s="1"/>
  <c r="H13" i="13"/>
  <c r="I225" i="16" s="1"/>
  <c r="G32" i="13"/>
  <c r="G33" i="13"/>
  <c r="G35" i="13"/>
  <c r="H247" i="16" s="1"/>
  <c r="G37" i="13"/>
  <c r="G38" i="13"/>
  <c r="G39" i="13"/>
  <c r="H251" i="16" s="1"/>
  <c r="G40" i="13"/>
  <c r="G42" i="13"/>
  <c r="G43" i="13"/>
  <c r="G44" i="13"/>
  <c r="H256" i="16" s="1"/>
  <c r="G45" i="13"/>
  <c r="G47" i="13"/>
  <c r="G49" i="13"/>
  <c r="H261" i="16" s="1"/>
  <c r="G50" i="13"/>
  <c r="G15" i="13"/>
  <c r="G13" i="13"/>
  <c r="H225" i="15" s="1"/>
  <c r="D15" i="13"/>
  <c r="D16" i="13"/>
  <c r="D22" i="13"/>
  <c r="D23" i="13"/>
  <c r="D24" i="13"/>
  <c r="D25" i="13"/>
  <c r="D26" i="13"/>
  <c r="D27" i="13"/>
  <c r="D32" i="13"/>
  <c r="D13" i="13"/>
  <c r="C15" i="13"/>
  <c r="C16" i="13"/>
  <c r="C22" i="13"/>
  <c r="C23" i="13"/>
  <c r="C24" i="13"/>
  <c r="C25" i="13"/>
  <c r="C26" i="13"/>
  <c r="C27" i="13"/>
  <c r="C13" i="13"/>
  <c r="B15" i="13"/>
  <c r="B16" i="13"/>
  <c r="B22" i="13"/>
  <c r="B23" i="13"/>
  <c r="B24" i="13"/>
  <c r="B25" i="13"/>
  <c r="B26" i="13"/>
  <c r="B27" i="13"/>
  <c r="B13" i="13"/>
  <c r="A15" i="13"/>
  <c r="A16" i="13"/>
  <c r="A13" i="13"/>
  <c r="J212" i="16"/>
  <c r="H13" i="12"/>
  <c r="I212" i="16" s="1"/>
  <c r="D13" i="12"/>
  <c r="C13" i="12"/>
  <c r="B13" i="12"/>
  <c r="A13" i="12"/>
  <c r="G25" i="12"/>
  <c r="G24" i="12"/>
  <c r="G21" i="12"/>
  <c r="G18" i="12"/>
  <c r="G17" i="12"/>
  <c r="G16" i="12"/>
  <c r="G15" i="12"/>
  <c r="G14" i="12"/>
  <c r="G13" i="12"/>
  <c r="H212" i="15" s="1"/>
  <c r="H14" i="11"/>
  <c r="I205" i="16" s="1"/>
  <c r="I15" i="11"/>
  <c r="J206" i="16" s="1"/>
  <c r="I16" i="11"/>
  <c r="J207" i="16" s="1"/>
  <c r="I17" i="11"/>
  <c r="J208" i="16" s="1"/>
  <c r="I13" i="11"/>
  <c r="J204" i="16" s="1"/>
  <c r="H15" i="11"/>
  <c r="I206" i="16" s="1"/>
  <c r="H16" i="11"/>
  <c r="I207" i="16" s="1"/>
  <c r="H17" i="11"/>
  <c r="I208" i="16" s="1"/>
  <c r="H13" i="11"/>
  <c r="I204" i="16" s="1"/>
  <c r="G15" i="11"/>
  <c r="G16" i="11"/>
  <c r="H207" i="15" s="1"/>
  <c r="G17" i="11"/>
  <c r="G19" i="11"/>
  <c r="G20" i="11"/>
  <c r="D15" i="11"/>
  <c r="D16" i="11"/>
  <c r="D17" i="11"/>
  <c r="D13" i="11"/>
  <c r="C15" i="11"/>
  <c r="C16" i="11"/>
  <c r="C17" i="11"/>
  <c r="C13" i="11"/>
  <c r="B15" i="11"/>
  <c r="B16" i="11"/>
  <c r="B17" i="11"/>
  <c r="B13" i="11"/>
  <c r="A15" i="11"/>
  <c r="A16" i="11"/>
  <c r="A17" i="11"/>
  <c r="A13" i="11"/>
  <c r="G13" i="11"/>
  <c r="H204" i="16" s="1"/>
  <c r="I21" i="10"/>
  <c r="J200" i="16" s="1"/>
  <c r="H21" i="10"/>
  <c r="I200" i="16" s="1"/>
  <c r="G21" i="10"/>
  <c r="I16" i="10"/>
  <c r="J195" i="16" s="1"/>
  <c r="I17" i="10"/>
  <c r="J196" i="16" s="1"/>
  <c r="I18" i="10"/>
  <c r="J197" i="16" s="1"/>
  <c r="I19" i="10"/>
  <c r="J198" i="16" s="1"/>
  <c r="I20" i="10"/>
  <c r="J199" i="16" s="1"/>
  <c r="I22" i="10"/>
  <c r="J201" i="16" s="1"/>
  <c r="I15" i="10"/>
  <c r="J194" i="16" s="1"/>
  <c r="I13" i="10"/>
  <c r="J192" i="16" s="1"/>
  <c r="H16" i="10"/>
  <c r="I195" i="16" s="1"/>
  <c r="H17" i="10"/>
  <c r="I196" i="16" s="1"/>
  <c r="H18" i="10"/>
  <c r="I197" i="16" s="1"/>
  <c r="H19" i="10"/>
  <c r="I198" i="16" s="1"/>
  <c r="H20" i="10"/>
  <c r="I199" i="16" s="1"/>
  <c r="H22" i="10"/>
  <c r="I201" i="16" s="1"/>
  <c r="H15" i="10"/>
  <c r="I194" i="16" s="1"/>
  <c r="H13" i="10"/>
  <c r="I192" i="16" s="1"/>
  <c r="G16" i="10"/>
  <c r="H195" i="15" s="1"/>
  <c r="G17" i="10"/>
  <c r="H196" i="15" s="1"/>
  <c r="G18" i="10"/>
  <c r="H197" i="15" s="1"/>
  <c r="G19" i="10"/>
  <c r="G20" i="10"/>
  <c r="G22" i="10"/>
  <c r="D16" i="10"/>
  <c r="D17" i="10"/>
  <c r="D18" i="10"/>
  <c r="D19" i="10"/>
  <c r="D20" i="10"/>
  <c r="D21" i="10"/>
  <c r="D22" i="10"/>
  <c r="D15" i="10"/>
  <c r="D13" i="10"/>
  <c r="C16" i="10"/>
  <c r="C17" i="10"/>
  <c r="C18" i="10"/>
  <c r="C19" i="10"/>
  <c r="C20" i="10"/>
  <c r="C21" i="10"/>
  <c r="C22" i="10"/>
  <c r="C15" i="10"/>
  <c r="C13" i="10"/>
  <c r="B16" i="10"/>
  <c r="B17" i="10"/>
  <c r="B18" i="10"/>
  <c r="B19" i="10"/>
  <c r="B20" i="10"/>
  <c r="B21" i="10"/>
  <c r="B22" i="10"/>
  <c r="B15" i="10"/>
  <c r="B13" i="10"/>
  <c r="A16" i="10"/>
  <c r="A17" i="10"/>
  <c r="A18" i="10"/>
  <c r="A19" i="10"/>
  <c r="A20" i="10"/>
  <c r="A21" i="10"/>
  <c r="A22" i="10"/>
  <c r="A15" i="10"/>
  <c r="A13" i="10"/>
  <c r="G15" i="10"/>
  <c r="G13" i="10"/>
  <c r="H192" i="16" s="1"/>
  <c r="I44" i="9"/>
  <c r="J191" i="16" s="1"/>
  <c r="H44" i="9"/>
  <c r="I191" i="16" s="1"/>
  <c r="G188" i="16"/>
  <c r="F38" i="9"/>
  <c r="I31" i="9"/>
  <c r="J179" i="16" s="1"/>
  <c r="I27" i="9"/>
  <c r="J175" i="16" s="1"/>
  <c r="H23" i="9"/>
  <c r="I171" i="16" s="1"/>
  <c r="G19" i="9"/>
  <c r="H167" i="16" s="1"/>
  <c r="H17" i="9"/>
  <c r="I165" i="16" s="1"/>
  <c r="F15" i="9"/>
  <c r="G163" i="16" s="1"/>
  <c r="F14" i="9"/>
  <c r="G162" i="16" s="1"/>
  <c r="G44" i="9"/>
  <c r="B16" i="9"/>
  <c r="B18" i="9"/>
  <c r="B20" i="9"/>
  <c r="B21" i="9"/>
  <c r="B22" i="9"/>
  <c r="B25" i="9"/>
  <c r="B26" i="9"/>
  <c r="B28" i="9"/>
  <c r="B30" i="9"/>
  <c r="B32" i="9"/>
  <c r="B33" i="9"/>
  <c r="B39" i="9"/>
  <c r="B40" i="9"/>
  <c r="B42" i="9"/>
  <c r="B44" i="9"/>
  <c r="I16" i="9"/>
  <c r="J164" i="16" s="1"/>
  <c r="I17" i="9"/>
  <c r="J165" i="16" s="1"/>
  <c r="I18" i="9"/>
  <c r="J166" i="16" s="1"/>
  <c r="I20" i="9"/>
  <c r="J168" i="16" s="1"/>
  <c r="I21" i="9"/>
  <c r="J169" i="16" s="1"/>
  <c r="I22" i="9"/>
  <c r="J170" i="16" s="1"/>
  <c r="I25" i="9"/>
  <c r="J173" i="16" s="1"/>
  <c r="I26" i="9"/>
  <c r="J174" i="16" s="1"/>
  <c r="I28" i="9"/>
  <c r="J176" i="16" s="1"/>
  <c r="I29" i="9"/>
  <c r="J177" i="16" s="1"/>
  <c r="I30" i="9"/>
  <c r="J178" i="16" s="1"/>
  <c r="I32" i="9"/>
  <c r="J180" i="16" s="1"/>
  <c r="I33" i="9"/>
  <c r="J181" i="16" s="1"/>
  <c r="I37" i="9"/>
  <c r="J184" i="16" s="1"/>
  <c r="I39" i="9"/>
  <c r="J186" i="16" s="1"/>
  <c r="I40" i="9"/>
  <c r="J187" i="16" s="1"/>
  <c r="I41" i="9"/>
  <c r="J188" i="16" s="1"/>
  <c r="I42" i="9"/>
  <c r="J189" i="16" s="1"/>
  <c r="J161" i="16"/>
  <c r="H16" i="9"/>
  <c r="I164" i="16" s="1"/>
  <c r="H18" i="9"/>
  <c r="I166" i="16" s="1"/>
  <c r="H20" i="9"/>
  <c r="I168" i="16" s="1"/>
  <c r="H21" i="9"/>
  <c r="I169" i="16" s="1"/>
  <c r="H22" i="9"/>
  <c r="I170" i="16" s="1"/>
  <c r="H25" i="9"/>
  <c r="I173" i="16" s="1"/>
  <c r="H26" i="9"/>
  <c r="I174" i="16" s="1"/>
  <c r="H28" i="9"/>
  <c r="I176" i="16" s="1"/>
  <c r="H29" i="9"/>
  <c r="I177" i="16" s="1"/>
  <c r="H30" i="9"/>
  <c r="I178" i="16" s="1"/>
  <c r="H32" i="9"/>
  <c r="I180" i="16" s="1"/>
  <c r="I181" i="16"/>
  <c r="H37" i="9"/>
  <c r="I184" i="16" s="1"/>
  <c r="H39" i="9"/>
  <c r="I186" i="16" s="1"/>
  <c r="H40" i="9"/>
  <c r="I187" i="16" s="1"/>
  <c r="H41" i="9"/>
  <c r="I188" i="16" s="1"/>
  <c r="H42" i="9"/>
  <c r="I189" i="16" s="1"/>
  <c r="H43" i="9"/>
  <c r="I190" i="16" s="1"/>
  <c r="H13" i="9"/>
  <c r="I161" i="16" s="1"/>
  <c r="D16" i="9"/>
  <c r="D18" i="9"/>
  <c r="D20" i="9"/>
  <c r="D21" i="9"/>
  <c r="D22" i="9"/>
  <c r="D25" i="9"/>
  <c r="D26" i="9"/>
  <c r="D28" i="9"/>
  <c r="D30" i="9"/>
  <c r="D32" i="9"/>
  <c r="D33" i="9"/>
  <c r="D39" i="9"/>
  <c r="D40" i="9"/>
  <c r="D42" i="9"/>
  <c r="D44" i="9"/>
  <c r="D13" i="9"/>
  <c r="C16" i="9"/>
  <c r="C18" i="9"/>
  <c r="C20" i="9"/>
  <c r="C21" i="9"/>
  <c r="C22" i="9"/>
  <c r="C25" i="9"/>
  <c r="C26" i="9"/>
  <c r="C28" i="9"/>
  <c r="C30" i="9"/>
  <c r="C32" i="9"/>
  <c r="C33" i="9"/>
  <c r="C39" i="9"/>
  <c r="C40" i="9"/>
  <c r="C42" i="9"/>
  <c r="C44" i="9"/>
  <c r="C13" i="9"/>
  <c r="B13" i="9"/>
  <c r="F27" i="8"/>
  <c r="I27" i="8" s="1"/>
  <c r="J157" i="16" s="1"/>
  <c r="G16" i="9"/>
  <c r="G17" i="9"/>
  <c r="G18" i="9"/>
  <c r="G20" i="9"/>
  <c r="G21" i="9"/>
  <c r="H169" i="15" s="1"/>
  <c r="G22" i="9"/>
  <c r="H170" i="15" s="1"/>
  <c r="G25" i="9"/>
  <c r="H173" i="15" s="1"/>
  <c r="G26" i="9"/>
  <c r="H174" i="15" s="1"/>
  <c r="G28" i="9"/>
  <c r="G29" i="9"/>
  <c r="G30" i="9"/>
  <c r="H178" i="15" s="1"/>
  <c r="G32" i="9"/>
  <c r="H180" i="15" s="1"/>
  <c r="G33" i="9"/>
  <c r="G34" i="9"/>
  <c r="G35" i="9"/>
  <c r="H183" i="15" s="1"/>
  <c r="G37" i="9"/>
  <c r="G39" i="9"/>
  <c r="G40" i="9"/>
  <c r="H187" i="16" s="1"/>
  <c r="G41" i="9"/>
  <c r="G42" i="9"/>
  <c r="H189" i="16" s="1"/>
  <c r="G13" i="9"/>
  <c r="H161" i="15" s="1"/>
  <c r="A16" i="9"/>
  <c r="A18" i="9"/>
  <c r="A20" i="9"/>
  <c r="A21" i="9"/>
  <c r="A22" i="9"/>
  <c r="A25" i="9"/>
  <c r="A26" i="9"/>
  <c r="A28" i="9"/>
  <c r="A30" i="9"/>
  <c r="A32" i="9"/>
  <c r="A33" i="9"/>
  <c r="A39" i="9"/>
  <c r="A40" i="9"/>
  <c r="A42" i="9"/>
  <c r="A44" i="9"/>
  <c r="A13" i="9"/>
  <c r="I28" i="8"/>
  <c r="J158" i="16" s="1"/>
  <c r="H28" i="8"/>
  <c r="I158" i="16" s="1"/>
  <c r="G28" i="8"/>
  <c r="J147" i="16"/>
  <c r="J148" i="16"/>
  <c r="J149" i="16"/>
  <c r="J150" i="16"/>
  <c r="J151" i="16"/>
  <c r="J152" i="16"/>
  <c r="J153" i="16"/>
  <c r="I24" i="8"/>
  <c r="J154" i="16" s="1"/>
  <c r="I25" i="8"/>
  <c r="J155" i="16" s="1"/>
  <c r="I26" i="8"/>
  <c r="J156" i="16" s="1"/>
  <c r="J160" i="16"/>
  <c r="I13" i="8"/>
  <c r="J143" i="16" s="1"/>
  <c r="J146" i="16"/>
  <c r="I147" i="16"/>
  <c r="I148" i="16"/>
  <c r="I149" i="16"/>
  <c r="H20" i="8"/>
  <c r="I150" i="16" s="1"/>
  <c r="H21" i="8"/>
  <c r="I151" i="16" s="1"/>
  <c r="H22" i="8"/>
  <c r="I152" i="16" s="1"/>
  <c r="H23" i="8"/>
  <c r="I153" i="16" s="1"/>
  <c r="H24" i="8"/>
  <c r="I154" i="16" s="1"/>
  <c r="H25" i="8"/>
  <c r="I155" i="16" s="1"/>
  <c r="H26" i="8"/>
  <c r="I156" i="16" s="1"/>
  <c r="I160" i="16"/>
  <c r="I146" i="16"/>
  <c r="H13" i="8"/>
  <c r="I143" i="16" s="1"/>
  <c r="I41" i="7"/>
  <c r="J139" i="16" s="1"/>
  <c r="G41" i="7"/>
  <c r="G16" i="8"/>
  <c r="D26" i="8"/>
  <c r="D28" i="8"/>
  <c r="D13" i="8"/>
  <c r="C26" i="8"/>
  <c r="C28" i="8"/>
  <c r="C13" i="8"/>
  <c r="B24" i="8"/>
  <c r="B25" i="8"/>
  <c r="B26" i="8"/>
  <c r="B28" i="8"/>
  <c r="B13" i="8"/>
  <c r="A19" i="8"/>
  <c r="A20" i="8"/>
  <c r="A21" i="8"/>
  <c r="A22" i="8"/>
  <c r="A23" i="8"/>
  <c r="A24" i="8"/>
  <c r="A25" i="8"/>
  <c r="A26" i="8"/>
  <c r="A28" i="8"/>
  <c r="A13" i="8"/>
  <c r="H160" i="16"/>
  <c r="G26" i="8"/>
  <c r="H156" i="15" s="1"/>
  <c r="G24" i="8"/>
  <c r="G22" i="8"/>
  <c r="H152" i="15" s="1"/>
  <c r="G21" i="8"/>
  <c r="H151" i="15" s="1"/>
  <c r="G20" i="8"/>
  <c r="H150" i="15" s="1"/>
  <c r="G19" i="8"/>
  <c r="G18" i="8"/>
  <c r="G17" i="8"/>
  <c r="H147" i="15" s="1"/>
  <c r="G13" i="8"/>
  <c r="H41" i="7"/>
  <c r="I139" i="16" s="1"/>
  <c r="I14" i="7"/>
  <c r="J112" i="16" s="1"/>
  <c r="H14" i="7"/>
  <c r="I112" i="16" s="1"/>
  <c r="G14" i="7"/>
  <c r="I39" i="7"/>
  <c r="J137" i="16" s="1"/>
  <c r="I40" i="7"/>
  <c r="J138" i="16" s="1"/>
  <c r="I44" i="7"/>
  <c r="I15" i="7"/>
  <c r="J113" i="16" s="1"/>
  <c r="I17" i="7"/>
  <c r="J115" i="16" s="1"/>
  <c r="I18" i="7"/>
  <c r="J116" i="16" s="1"/>
  <c r="I19" i="7"/>
  <c r="J117" i="16" s="1"/>
  <c r="I20" i="7"/>
  <c r="J118" i="16" s="1"/>
  <c r="I21" i="7"/>
  <c r="J119" i="16" s="1"/>
  <c r="I24" i="7"/>
  <c r="J122" i="16" s="1"/>
  <c r="I26" i="7"/>
  <c r="J124" i="16" s="1"/>
  <c r="I27" i="7"/>
  <c r="J125" i="16" s="1"/>
  <c r="I28" i="7"/>
  <c r="J126" i="16" s="1"/>
  <c r="J127" i="16"/>
  <c r="I32" i="7"/>
  <c r="J130" i="16" s="1"/>
  <c r="I33" i="7"/>
  <c r="J131" i="16" s="1"/>
  <c r="I34" i="7"/>
  <c r="J132" i="16" s="1"/>
  <c r="I36" i="7"/>
  <c r="J134" i="16" s="1"/>
  <c r="I37" i="7"/>
  <c r="J135" i="16" s="1"/>
  <c r="I13" i="7"/>
  <c r="J111" i="16" s="1"/>
  <c r="H15" i="7"/>
  <c r="I113" i="16" s="1"/>
  <c r="H17" i="7"/>
  <c r="I115" i="16" s="1"/>
  <c r="H18" i="7"/>
  <c r="I116" i="16" s="1"/>
  <c r="H19" i="7"/>
  <c r="I117" i="16" s="1"/>
  <c r="I118" i="16"/>
  <c r="H21" i="7"/>
  <c r="I119" i="16" s="1"/>
  <c r="H24" i="7"/>
  <c r="I122" i="16" s="1"/>
  <c r="H26" i="7"/>
  <c r="I124" i="16" s="1"/>
  <c r="H27" i="7"/>
  <c r="I125" i="16" s="1"/>
  <c r="H28" i="7"/>
  <c r="I126" i="16" s="1"/>
  <c r="H29" i="7"/>
  <c r="I127" i="16" s="1"/>
  <c r="H32" i="7"/>
  <c r="I130" i="16" s="1"/>
  <c r="H33" i="7"/>
  <c r="I131" i="16" s="1"/>
  <c r="H34" i="7"/>
  <c r="I132" i="16" s="1"/>
  <c r="H36" i="7"/>
  <c r="I134" i="16" s="1"/>
  <c r="H39" i="7"/>
  <c r="I137" i="16" s="1"/>
  <c r="H40" i="7"/>
  <c r="I138" i="16" s="1"/>
  <c r="H44" i="7"/>
  <c r="I142" i="16" s="1"/>
  <c r="H13" i="7"/>
  <c r="I111" i="16" s="1"/>
  <c r="G21" i="7"/>
  <c r="H119" i="15" s="1"/>
  <c r="G17" i="7"/>
  <c r="G18" i="7"/>
  <c r="G19" i="7"/>
  <c r="H117" i="15" s="1"/>
  <c r="G20" i="7"/>
  <c r="H118" i="15" s="1"/>
  <c r="G24" i="7"/>
  <c r="G26" i="7"/>
  <c r="G27" i="7"/>
  <c r="G28" i="7"/>
  <c r="G29" i="7"/>
  <c r="G32" i="7"/>
  <c r="G33" i="7"/>
  <c r="G34" i="7"/>
  <c r="G36" i="7"/>
  <c r="G37" i="7"/>
  <c r="G39" i="7"/>
  <c r="G40" i="7"/>
  <c r="G44" i="7"/>
  <c r="F43" i="7"/>
  <c r="G141" i="16" s="1"/>
  <c r="F42" i="7"/>
  <c r="G140" i="16" s="1"/>
  <c r="F35" i="7"/>
  <c r="G133" i="16" s="1"/>
  <c r="H31" i="7"/>
  <c r="I129" i="16" s="1"/>
  <c r="H30" i="7"/>
  <c r="I128" i="16" s="1"/>
  <c r="F25" i="7"/>
  <c r="F22" i="7"/>
  <c r="F16" i="7"/>
  <c r="G114" i="15" s="1"/>
  <c r="A15" i="7"/>
  <c r="A17" i="7"/>
  <c r="A18" i="7"/>
  <c r="A19" i="7"/>
  <c r="A20" i="7"/>
  <c r="A21" i="7"/>
  <c r="A24" i="7"/>
  <c r="A26" i="7"/>
  <c r="A27" i="7"/>
  <c r="A28" i="7"/>
  <c r="A29" i="7"/>
  <c r="A32" i="7"/>
  <c r="A33" i="7"/>
  <c r="A34" i="7"/>
  <c r="A36" i="7"/>
  <c r="A37" i="7"/>
  <c r="A39" i="7"/>
  <c r="A40" i="7"/>
  <c r="A41" i="7"/>
  <c r="A44" i="7"/>
  <c r="A14" i="7"/>
  <c r="D14" i="7"/>
  <c r="D15" i="7"/>
  <c r="D17" i="7"/>
  <c r="D18" i="7"/>
  <c r="D19" i="7"/>
  <c r="D20" i="7"/>
  <c r="D21" i="7"/>
  <c r="D24" i="7"/>
  <c r="D26" i="7"/>
  <c r="D27" i="7"/>
  <c r="D28" i="7"/>
  <c r="D29" i="7"/>
  <c r="D32" i="7"/>
  <c r="D33" i="7"/>
  <c r="D34" i="7"/>
  <c r="D36" i="7"/>
  <c r="D37" i="7"/>
  <c r="D39" i="7"/>
  <c r="D40" i="7"/>
  <c r="D41" i="7"/>
  <c r="D44" i="7"/>
  <c r="D13" i="7"/>
  <c r="B41" i="7"/>
  <c r="B44" i="7"/>
  <c r="B37" i="7"/>
  <c r="B39" i="7"/>
  <c r="B40" i="7"/>
  <c r="B32" i="7"/>
  <c r="B33" i="7"/>
  <c r="B34" i="7"/>
  <c r="B36" i="7"/>
  <c r="B14" i="7"/>
  <c r="B15" i="7"/>
  <c r="B17" i="7"/>
  <c r="B18" i="7"/>
  <c r="B19" i="7"/>
  <c r="B20" i="7"/>
  <c r="B21" i="7"/>
  <c r="B24" i="7"/>
  <c r="B26" i="7"/>
  <c r="B27" i="7"/>
  <c r="B28" i="7"/>
  <c r="B29" i="7"/>
  <c r="B13" i="7"/>
  <c r="A13" i="7"/>
  <c r="G15" i="7"/>
  <c r="H113" i="15" s="1"/>
  <c r="G13" i="7"/>
  <c r="H111" i="16" s="1"/>
  <c r="H13" i="6"/>
  <c r="I90" i="16" s="1"/>
  <c r="J100" i="16"/>
  <c r="I100" i="16"/>
  <c r="G23" i="6"/>
  <c r="H100" i="15" s="1"/>
  <c r="I18" i="6"/>
  <c r="J95" i="16" s="1"/>
  <c r="H18" i="6"/>
  <c r="I95" i="16" s="1"/>
  <c r="I15" i="6"/>
  <c r="J92" i="16" s="1"/>
  <c r="I17" i="6"/>
  <c r="J94" i="16" s="1"/>
  <c r="I19" i="6"/>
  <c r="J96" i="16" s="1"/>
  <c r="I20" i="6"/>
  <c r="J97" i="16" s="1"/>
  <c r="I21" i="6"/>
  <c r="J98" i="16" s="1"/>
  <c r="I22" i="6"/>
  <c r="J99" i="16" s="1"/>
  <c r="I24" i="6"/>
  <c r="J101" i="16" s="1"/>
  <c r="I25" i="6"/>
  <c r="J102" i="16" s="1"/>
  <c r="J103" i="16"/>
  <c r="I27" i="6"/>
  <c r="J104" i="16" s="1"/>
  <c r="I28" i="6"/>
  <c r="J105" i="16" s="1"/>
  <c r="I29" i="6"/>
  <c r="J106" i="16" s="1"/>
  <c r="I30" i="6"/>
  <c r="J107" i="16" s="1"/>
  <c r="I31" i="6"/>
  <c r="J108" i="16" s="1"/>
  <c r="I32" i="6"/>
  <c r="J109" i="16" s="1"/>
  <c r="I33" i="6"/>
  <c r="J110" i="16" s="1"/>
  <c r="H15" i="6"/>
  <c r="I92" i="16" s="1"/>
  <c r="H17" i="6"/>
  <c r="I94" i="16" s="1"/>
  <c r="H19" i="6"/>
  <c r="I96" i="16" s="1"/>
  <c r="H20" i="6"/>
  <c r="I97" i="16" s="1"/>
  <c r="H21" i="6"/>
  <c r="I98" i="16" s="1"/>
  <c r="H22" i="6"/>
  <c r="I99" i="16" s="1"/>
  <c r="H24" i="6"/>
  <c r="I101" i="16" s="1"/>
  <c r="H25" i="6"/>
  <c r="I102" i="16" s="1"/>
  <c r="I103" i="16"/>
  <c r="H27" i="6"/>
  <c r="I104" i="16" s="1"/>
  <c r="H28" i="6"/>
  <c r="I105" i="16" s="1"/>
  <c r="H29" i="6"/>
  <c r="I106" i="16" s="1"/>
  <c r="H30" i="6"/>
  <c r="I107" i="16" s="1"/>
  <c r="I108" i="16"/>
  <c r="H32" i="6"/>
  <c r="I109" i="16" s="1"/>
  <c r="H33" i="6"/>
  <c r="I110" i="16" s="1"/>
  <c r="G18" i="6"/>
  <c r="H95" i="15" s="1"/>
  <c r="H14" i="6"/>
  <c r="I91" i="16" s="1"/>
  <c r="I14" i="6"/>
  <c r="J91" i="16" s="1"/>
  <c r="I13" i="6"/>
  <c r="J90" i="16" s="1"/>
  <c r="H92" i="16"/>
  <c r="G14" i="6"/>
  <c r="H91" i="15" s="1"/>
  <c r="G13" i="6"/>
  <c r="H90" i="15" s="1"/>
  <c r="D17" i="6"/>
  <c r="D18" i="6"/>
  <c r="D19" i="6"/>
  <c r="D21" i="6"/>
  <c r="D22" i="6"/>
  <c r="D23" i="6"/>
  <c r="D24" i="6"/>
  <c r="D26" i="6"/>
  <c r="D28" i="6"/>
  <c r="D30" i="6"/>
  <c r="D31" i="6"/>
  <c r="D33" i="6"/>
  <c r="D14" i="6"/>
  <c r="D13" i="6"/>
  <c r="C17" i="6"/>
  <c r="C18" i="6"/>
  <c r="C19" i="6"/>
  <c r="C21" i="6"/>
  <c r="C22" i="6"/>
  <c r="C23" i="6"/>
  <c r="C24" i="6"/>
  <c r="C26" i="6"/>
  <c r="C28" i="6"/>
  <c r="C30" i="6"/>
  <c r="C33" i="6"/>
  <c r="C14" i="6"/>
  <c r="C13" i="6"/>
  <c r="B17" i="6"/>
  <c r="B18" i="6"/>
  <c r="B19" i="6"/>
  <c r="B21" i="6"/>
  <c r="B22" i="6"/>
  <c r="B23" i="6"/>
  <c r="B24" i="6"/>
  <c r="B26" i="6"/>
  <c r="B28" i="6"/>
  <c r="B30" i="6"/>
  <c r="B31" i="6"/>
  <c r="B33" i="6"/>
  <c r="B14" i="6"/>
  <c r="B13" i="6"/>
  <c r="A33" i="6"/>
  <c r="A28" i="6"/>
  <c r="A30" i="6"/>
  <c r="A31" i="6"/>
  <c r="A17" i="6"/>
  <c r="A18" i="6"/>
  <c r="A19" i="6"/>
  <c r="A21" i="6"/>
  <c r="A22" i="6"/>
  <c r="A23" i="6"/>
  <c r="A24" i="6"/>
  <c r="A26" i="6"/>
  <c r="A14" i="6"/>
  <c r="A13" i="6"/>
  <c r="G33" i="6"/>
  <c r="H110" i="15" s="1"/>
  <c r="G30" i="6"/>
  <c r="G29" i="6"/>
  <c r="H106" i="16" s="1"/>
  <c r="G28" i="6"/>
  <c r="G27" i="6"/>
  <c r="H104" i="16" s="1"/>
  <c r="G26" i="6"/>
  <c r="G25" i="6"/>
  <c r="H102" i="16" s="1"/>
  <c r="G24" i="6"/>
  <c r="G22" i="6"/>
  <c r="H99" i="15" s="1"/>
  <c r="G21" i="6"/>
  <c r="G20" i="6"/>
  <c r="H97" i="16" s="1"/>
  <c r="G17" i="6"/>
  <c r="H94" i="15" s="1"/>
  <c r="F58" i="5"/>
  <c r="H58" i="5" s="1"/>
  <c r="I88" i="16" s="1"/>
  <c r="F52" i="5"/>
  <c r="H52" i="5" s="1"/>
  <c r="I82" i="16" s="1"/>
  <c r="F46" i="5"/>
  <c r="G76" i="16" s="1"/>
  <c r="F41" i="5"/>
  <c r="H41" i="5" s="1"/>
  <c r="I71" i="16" s="1"/>
  <c r="F39" i="5"/>
  <c r="I39" i="5" s="1"/>
  <c r="J69" i="16" s="1"/>
  <c r="F38" i="5"/>
  <c r="I38" i="5" s="1"/>
  <c r="J68" i="16" s="1"/>
  <c r="I32" i="5"/>
  <c r="J62" i="16" s="1"/>
  <c r="F31" i="5"/>
  <c r="I31" i="5" s="1"/>
  <c r="J61" i="16" s="1"/>
  <c r="F28" i="5"/>
  <c r="G28" i="5" s="1"/>
  <c r="F26" i="5"/>
  <c r="F25" i="5"/>
  <c r="F23" i="5"/>
  <c r="H23" i="5" s="1"/>
  <c r="I53" i="16" s="1"/>
  <c r="F20" i="5"/>
  <c r="G50" i="16" s="1"/>
  <c r="F19" i="5"/>
  <c r="I19" i="5" s="1"/>
  <c r="J49" i="16" s="1"/>
  <c r="I16" i="5"/>
  <c r="J46" i="16" s="1"/>
  <c r="H16" i="5"/>
  <c r="I46" i="16" s="1"/>
  <c r="G16" i="5"/>
  <c r="H46" i="15" s="1"/>
  <c r="I14" i="5"/>
  <c r="J44" i="16" s="1"/>
  <c r="H14" i="5"/>
  <c r="I44" i="16" s="1"/>
  <c r="G14" i="5"/>
  <c r="F15" i="5"/>
  <c r="I15" i="5" s="1"/>
  <c r="J45" i="16" s="1"/>
  <c r="G13" i="5"/>
  <c r="H43" i="16" s="1"/>
  <c r="G17" i="5"/>
  <c r="G18" i="5"/>
  <c r="G21" i="5"/>
  <c r="G22" i="5"/>
  <c r="G24" i="5"/>
  <c r="H54" i="15" s="1"/>
  <c r="G27" i="5"/>
  <c r="H57" i="15" s="1"/>
  <c r="G29" i="5"/>
  <c r="G30" i="5"/>
  <c r="G34" i="5"/>
  <c r="H64" i="16" s="1"/>
  <c r="G37" i="5"/>
  <c r="H67" i="15" s="1"/>
  <c r="G40" i="5"/>
  <c r="G42" i="5"/>
  <c r="H72" i="15" s="1"/>
  <c r="G43" i="5"/>
  <c r="G44" i="5"/>
  <c r="G45" i="5"/>
  <c r="H75" i="15" s="1"/>
  <c r="G47" i="5"/>
  <c r="H77" i="16" s="1"/>
  <c r="G49" i="5"/>
  <c r="G50" i="5"/>
  <c r="H80" i="15" s="1"/>
  <c r="G51" i="5"/>
  <c r="G55" i="5"/>
  <c r="G56" i="5"/>
  <c r="G57" i="5"/>
  <c r="G59" i="5"/>
  <c r="H89" i="15" s="1"/>
  <c r="I13" i="5"/>
  <c r="J43" i="16" s="1"/>
  <c r="H13" i="5"/>
  <c r="I43" i="16" s="1"/>
  <c r="I17" i="5"/>
  <c r="J47" i="16" s="1"/>
  <c r="I18" i="5"/>
  <c r="J48" i="16" s="1"/>
  <c r="I21" i="5"/>
  <c r="J51" i="16" s="1"/>
  <c r="I22" i="5"/>
  <c r="J52" i="16" s="1"/>
  <c r="I24" i="5"/>
  <c r="J54" i="16" s="1"/>
  <c r="I27" i="5"/>
  <c r="J57" i="16" s="1"/>
  <c r="I29" i="5"/>
  <c r="J59" i="16" s="1"/>
  <c r="I30" i="5"/>
  <c r="J60" i="16" s="1"/>
  <c r="I34" i="5"/>
  <c r="J64" i="16" s="1"/>
  <c r="I37" i="5"/>
  <c r="J67" i="16" s="1"/>
  <c r="I40" i="5"/>
  <c r="J70" i="16" s="1"/>
  <c r="I42" i="5"/>
  <c r="J72" i="16" s="1"/>
  <c r="I43" i="5"/>
  <c r="J73" i="16" s="1"/>
  <c r="I44" i="5"/>
  <c r="J74" i="16" s="1"/>
  <c r="I45" i="5"/>
  <c r="J75" i="16" s="1"/>
  <c r="I47" i="5"/>
  <c r="J77" i="16" s="1"/>
  <c r="I49" i="5"/>
  <c r="J79" i="16" s="1"/>
  <c r="I50" i="5"/>
  <c r="J80" i="16" s="1"/>
  <c r="I51" i="5"/>
  <c r="J81" i="16" s="1"/>
  <c r="J84" i="16"/>
  <c r="I56" i="5"/>
  <c r="I57" i="5"/>
  <c r="J87" i="16" s="1"/>
  <c r="I59" i="5"/>
  <c r="J89" i="16" s="1"/>
  <c r="H17" i="5"/>
  <c r="I47" i="16" s="1"/>
  <c r="H18" i="5"/>
  <c r="I48" i="16" s="1"/>
  <c r="H21" i="5"/>
  <c r="I51" i="16" s="1"/>
  <c r="H22" i="5"/>
  <c r="I52" i="16" s="1"/>
  <c r="H24" i="5"/>
  <c r="I54" i="16" s="1"/>
  <c r="H27" i="5"/>
  <c r="I57" i="16" s="1"/>
  <c r="H29" i="5"/>
  <c r="I59" i="16" s="1"/>
  <c r="H30" i="5"/>
  <c r="I60" i="16" s="1"/>
  <c r="I64" i="16"/>
  <c r="H37" i="5"/>
  <c r="I67" i="16" s="1"/>
  <c r="H40" i="5"/>
  <c r="I70" i="16" s="1"/>
  <c r="H43" i="5"/>
  <c r="I73" i="16" s="1"/>
  <c r="H44" i="5"/>
  <c r="I74" i="16" s="1"/>
  <c r="H45" i="5"/>
  <c r="I75" i="16" s="1"/>
  <c r="I77" i="16"/>
  <c r="H49" i="5"/>
  <c r="I79" i="16" s="1"/>
  <c r="H50" i="5"/>
  <c r="I80" i="16" s="1"/>
  <c r="H51" i="5"/>
  <c r="I81" i="16" s="1"/>
  <c r="I84" i="16"/>
  <c r="H56" i="5"/>
  <c r="H57" i="5"/>
  <c r="I87" i="16" s="1"/>
  <c r="H59" i="5"/>
  <c r="I89" i="16" s="1"/>
  <c r="D14" i="5"/>
  <c r="D16" i="5"/>
  <c r="D17" i="5"/>
  <c r="D18" i="5"/>
  <c r="D21" i="5"/>
  <c r="D22" i="5"/>
  <c r="D24" i="5"/>
  <c r="D27" i="5"/>
  <c r="D29" i="5"/>
  <c r="D30" i="5"/>
  <c r="D37" i="5"/>
  <c r="D40" i="5"/>
  <c r="D42" i="5"/>
  <c r="D43" i="5"/>
  <c r="D44" i="5"/>
  <c r="D45" i="5"/>
  <c r="D49" i="5"/>
  <c r="D50" i="5"/>
  <c r="D51" i="5"/>
  <c r="D56" i="5"/>
  <c r="D57" i="5"/>
  <c r="D59" i="5"/>
  <c r="C14" i="5"/>
  <c r="C16" i="5"/>
  <c r="C17" i="5"/>
  <c r="C18" i="5"/>
  <c r="C21" i="5"/>
  <c r="C22" i="5"/>
  <c r="C24" i="5"/>
  <c r="C27" i="5"/>
  <c r="C29" i="5"/>
  <c r="C30" i="5"/>
  <c r="C37" i="5"/>
  <c r="C40" i="5"/>
  <c r="C42" i="5"/>
  <c r="C43" i="5"/>
  <c r="C44" i="5"/>
  <c r="C45" i="5"/>
  <c r="C49" i="5"/>
  <c r="C50" i="5"/>
  <c r="C51" i="5"/>
  <c r="C56" i="5"/>
  <c r="C57" i="5"/>
  <c r="C59" i="5"/>
  <c r="C13" i="5"/>
  <c r="D13" i="5"/>
  <c r="B13" i="5"/>
  <c r="B14" i="5"/>
  <c r="B16" i="5"/>
  <c r="B17" i="5"/>
  <c r="B18" i="5"/>
  <c r="B21" i="5"/>
  <c r="B22" i="5"/>
  <c r="B24" i="5"/>
  <c r="B27" i="5"/>
  <c r="B29" i="5"/>
  <c r="B30" i="5"/>
  <c r="B37" i="5"/>
  <c r="B40" i="5"/>
  <c r="B42" i="5"/>
  <c r="B43" i="5"/>
  <c r="B44" i="5"/>
  <c r="B45" i="5"/>
  <c r="B49" i="5"/>
  <c r="B50" i="5"/>
  <c r="B51" i="5"/>
  <c r="B56" i="5"/>
  <c r="B57" i="5"/>
  <c r="B59" i="5"/>
  <c r="A59" i="5"/>
  <c r="A56" i="5"/>
  <c r="A57" i="5"/>
  <c r="A50" i="5"/>
  <c r="A51" i="5"/>
  <c r="A14" i="5"/>
  <c r="A16" i="5"/>
  <c r="A17" i="5"/>
  <c r="A18" i="5"/>
  <c r="A21" i="5"/>
  <c r="A22" i="5"/>
  <c r="A24" i="5"/>
  <c r="A27" i="5"/>
  <c r="A29" i="5"/>
  <c r="A30" i="5"/>
  <c r="A37" i="5"/>
  <c r="A40" i="5"/>
  <c r="A42" i="5"/>
  <c r="A43" i="5"/>
  <c r="A44" i="5"/>
  <c r="A45" i="5"/>
  <c r="A49" i="5"/>
  <c r="A13" i="5"/>
  <c r="H42" i="5"/>
  <c r="I72" i="16" s="1"/>
  <c r="I29" i="4"/>
  <c r="H29" i="4"/>
  <c r="I40" i="4"/>
  <c r="H40" i="4"/>
  <c r="G40" i="4"/>
  <c r="H40" i="15" s="1"/>
  <c r="I35" i="4"/>
  <c r="I36" i="4"/>
  <c r="I37" i="4"/>
  <c r="I39" i="4"/>
  <c r="I41" i="4"/>
  <c r="I30" i="4"/>
  <c r="I34" i="4"/>
  <c r="I22" i="4"/>
  <c r="I25" i="4"/>
  <c r="I26" i="4"/>
  <c r="I27" i="4"/>
  <c r="I28" i="4"/>
  <c r="I15" i="4"/>
  <c r="I16" i="4"/>
  <c r="I17" i="4"/>
  <c r="I19" i="4"/>
  <c r="I20" i="4"/>
  <c r="I13" i="4"/>
  <c r="J13" i="16" s="1"/>
  <c r="H15" i="4"/>
  <c r="H16" i="4"/>
  <c r="H17" i="4"/>
  <c r="H19" i="4"/>
  <c r="H20" i="4"/>
  <c r="I20" i="16" s="1"/>
  <c r="H25" i="4"/>
  <c r="H26" i="4"/>
  <c r="H27" i="4"/>
  <c r="H28" i="4"/>
  <c r="H30" i="4"/>
  <c r="H34" i="4"/>
  <c r="H35" i="4"/>
  <c r="H36" i="4"/>
  <c r="H37" i="4"/>
  <c r="H39" i="4"/>
  <c r="H41" i="4"/>
  <c r="H13" i="4"/>
  <c r="I13" i="16" s="1"/>
  <c r="G13" i="4"/>
  <c r="H13" i="16" s="1"/>
  <c r="A41" i="4"/>
  <c r="B41" i="4"/>
  <c r="C41" i="4"/>
  <c r="A34" i="4"/>
  <c r="B34" i="4"/>
  <c r="C34" i="4"/>
  <c r="A35" i="4"/>
  <c r="B35" i="4"/>
  <c r="C35" i="4"/>
  <c r="A36" i="4"/>
  <c r="B36" i="4"/>
  <c r="C36" i="4"/>
  <c r="A37" i="4"/>
  <c r="B37" i="4"/>
  <c r="C37" i="4"/>
  <c r="A39" i="4"/>
  <c r="B39" i="4"/>
  <c r="C39" i="4"/>
  <c r="A40" i="4"/>
  <c r="B40" i="4"/>
  <c r="C40" i="4"/>
  <c r="A29" i="4"/>
  <c r="B29" i="4"/>
  <c r="C29" i="4"/>
  <c r="A30" i="4"/>
  <c r="B30" i="4"/>
  <c r="C30" i="4"/>
  <c r="A27" i="4"/>
  <c r="B27" i="4"/>
  <c r="C27" i="4"/>
  <c r="A28" i="4"/>
  <c r="B28" i="4"/>
  <c r="C28" i="4"/>
  <c r="A22" i="4"/>
  <c r="B22" i="4"/>
  <c r="C22" i="4"/>
  <c r="A25" i="4"/>
  <c r="B25" i="4"/>
  <c r="C25" i="4"/>
  <c r="A26" i="4"/>
  <c r="B26" i="4"/>
  <c r="C26" i="4"/>
  <c r="A19" i="4"/>
  <c r="B19" i="4"/>
  <c r="C19" i="4"/>
  <c r="A20" i="4"/>
  <c r="B20" i="4"/>
  <c r="C20" i="4"/>
  <c r="A15" i="4"/>
  <c r="B15" i="4"/>
  <c r="C15" i="4"/>
  <c r="A16" i="4"/>
  <c r="B16" i="4"/>
  <c r="C16" i="4"/>
  <c r="A17" i="4"/>
  <c r="B17" i="4"/>
  <c r="C17" i="4"/>
  <c r="D15" i="4"/>
  <c r="D16" i="4"/>
  <c r="D17" i="4"/>
  <c r="D19" i="4"/>
  <c r="D20" i="4"/>
  <c r="D22" i="4"/>
  <c r="D25" i="4"/>
  <c r="D26" i="4"/>
  <c r="D27" i="4"/>
  <c r="D28" i="4"/>
  <c r="D29" i="4"/>
  <c r="D30" i="4"/>
  <c r="D34" i="4"/>
  <c r="D35" i="4"/>
  <c r="D36" i="4"/>
  <c r="D37" i="4"/>
  <c r="D39" i="4"/>
  <c r="D40" i="4"/>
  <c r="D41" i="4"/>
  <c r="D13" i="4"/>
  <c r="C13" i="4"/>
  <c r="B13" i="4"/>
  <c r="A13" i="4"/>
  <c r="F42" i="4"/>
  <c r="G41" i="4"/>
  <c r="H41" i="15" s="1"/>
  <c r="G39" i="4"/>
  <c r="H39" i="15" s="1"/>
  <c r="I38" i="4"/>
  <c r="G37" i="4"/>
  <c r="H37" i="15" s="1"/>
  <c r="G36" i="4"/>
  <c r="H36" i="15" s="1"/>
  <c r="G35" i="4"/>
  <c r="H35" i="15" s="1"/>
  <c r="G34" i="4"/>
  <c r="H34" i="15" s="1"/>
  <c r="G30" i="16"/>
  <c r="G30" i="4"/>
  <c r="H30" i="15" s="1"/>
  <c r="G29" i="4"/>
  <c r="H29" i="15" s="1"/>
  <c r="G28" i="4"/>
  <c r="H28" i="15" s="1"/>
  <c r="G27" i="4"/>
  <c r="H27" i="15" s="1"/>
  <c r="G26" i="4"/>
  <c r="H26" i="15" s="1"/>
  <c r="G25" i="4"/>
  <c r="H25" i="15" s="1"/>
  <c r="I23" i="4"/>
  <c r="G22" i="4"/>
  <c r="H22" i="15" s="1"/>
  <c r="I21" i="4"/>
  <c r="G20" i="4"/>
  <c r="H20" i="15" s="1"/>
  <c r="G19" i="4"/>
  <c r="H19" i="15" s="1"/>
  <c r="I18" i="4"/>
  <c r="G17" i="4"/>
  <c r="H17" i="15" s="1"/>
  <c r="G16" i="4"/>
  <c r="H16" i="15" s="1"/>
  <c r="G15" i="4"/>
  <c r="H15" i="15" s="1"/>
  <c r="H224" i="16" l="1"/>
  <c r="H224" i="15"/>
  <c r="H223" i="15"/>
  <c r="H223" i="16"/>
  <c r="H220" i="15"/>
  <c r="H220" i="16"/>
  <c r="H215" i="16"/>
  <c r="H215" i="15"/>
  <c r="H216" i="15"/>
  <c r="H216" i="16"/>
  <c r="H217" i="15"/>
  <c r="H217" i="16"/>
  <c r="H214" i="15"/>
  <c r="H214" i="16"/>
  <c r="H213" i="16"/>
  <c r="H213" i="15"/>
  <c r="H211" i="16"/>
  <c r="H211" i="15"/>
  <c r="H210" i="16"/>
  <c r="H210" i="15"/>
  <c r="H208" i="16"/>
  <c r="H208" i="15"/>
  <c r="H206" i="16"/>
  <c r="H206" i="15"/>
  <c r="H201" i="16"/>
  <c r="H201" i="15"/>
  <c r="H200" i="16"/>
  <c r="H200" i="15"/>
  <c r="H199" i="16"/>
  <c r="H199" i="15"/>
  <c r="H198" i="16"/>
  <c r="H198" i="15"/>
  <c r="H194" i="16"/>
  <c r="H194" i="15"/>
  <c r="H188" i="16"/>
  <c r="H189" i="15"/>
  <c r="H186" i="16"/>
  <c r="H187" i="15"/>
  <c r="G38" i="9"/>
  <c r="G186" i="15"/>
  <c r="H181" i="16"/>
  <c r="H181" i="15"/>
  <c r="H176" i="16"/>
  <c r="H176" i="15"/>
  <c r="H168" i="16"/>
  <c r="H168" i="15"/>
  <c r="H166" i="16"/>
  <c r="H166" i="15"/>
  <c r="H164" i="16"/>
  <c r="H164" i="15"/>
  <c r="H158" i="16"/>
  <c r="H158" i="15"/>
  <c r="H154" i="16"/>
  <c r="H154" i="15"/>
  <c r="H146" i="16"/>
  <c r="H146" i="15"/>
  <c r="H148" i="16"/>
  <c r="H148" i="15"/>
  <c r="H149" i="16"/>
  <c r="H149" i="15"/>
  <c r="H143" i="16"/>
  <c r="H143" i="15"/>
  <c r="H142" i="16"/>
  <c r="H142" i="15"/>
  <c r="H139" i="15"/>
  <c r="H139" i="16"/>
  <c r="H137" i="16"/>
  <c r="H137" i="15"/>
  <c r="H138" i="15"/>
  <c r="H138" i="16"/>
  <c r="H135" i="15"/>
  <c r="H135" i="16"/>
  <c r="H134" i="16"/>
  <c r="H134" i="15"/>
  <c r="H132" i="15"/>
  <c r="H132" i="16"/>
  <c r="H131" i="15"/>
  <c r="H131" i="16"/>
  <c r="H130" i="15"/>
  <c r="H130" i="16"/>
  <c r="H127" i="15"/>
  <c r="H127" i="16"/>
  <c r="H126" i="15"/>
  <c r="H126" i="16"/>
  <c r="H125" i="15"/>
  <c r="H125" i="16"/>
  <c r="H124" i="15"/>
  <c r="H124" i="16"/>
  <c r="H122" i="16"/>
  <c r="H122" i="15"/>
  <c r="H116" i="16"/>
  <c r="H116" i="15"/>
  <c r="H115" i="16"/>
  <c r="H115" i="15"/>
  <c r="H112" i="16"/>
  <c r="H112" i="15"/>
  <c r="H107" i="16"/>
  <c r="H107" i="15"/>
  <c r="H105" i="16"/>
  <c r="H105" i="15"/>
  <c r="H103" i="16"/>
  <c r="H103" i="15"/>
  <c r="H101" i="16"/>
  <c r="H101" i="15"/>
  <c r="H98" i="16"/>
  <c r="H98" i="15"/>
  <c r="I86" i="16"/>
  <c r="I85" i="16"/>
  <c r="H87" i="16"/>
  <c r="H87" i="15"/>
  <c r="H86" i="16"/>
  <c r="H86" i="15"/>
  <c r="H85" i="16"/>
  <c r="H81" i="16"/>
  <c r="H81" i="15"/>
  <c r="H79" i="16"/>
  <c r="H79" i="15"/>
  <c r="H73" i="16"/>
  <c r="H73" i="15"/>
  <c r="H74" i="16"/>
  <c r="H74" i="15"/>
  <c r="H70" i="16"/>
  <c r="H70" i="15"/>
  <c r="H60" i="16"/>
  <c r="H60" i="15"/>
  <c r="H59" i="16"/>
  <c r="H59" i="15"/>
  <c r="H52" i="16"/>
  <c r="H52" i="15"/>
  <c r="H51" i="16"/>
  <c r="H51" i="15"/>
  <c r="H48" i="16"/>
  <c r="H48" i="15"/>
  <c r="H47" i="16"/>
  <c r="H47" i="15"/>
  <c r="H44" i="16"/>
  <c r="H44" i="15"/>
  <c r="I42" i="4"/>
  <c r="J42" i="16" s="1"/>
  <c r="G42" i="16"/>
  <c r="H262" i="15"/>
  <c r="H262" i="16"/>
  <c r="H259" i="16"/>
  <c r="H259" i="15"/>
  <c r="H249" i="15"/>
  <c r="H249" i="16"/>
  <c r="H239" i="16"/>
  <c r="H239" i="15"/>
  <c r="H238" i="15"/>
  <c r="H238" i="16"/>
  <c r="H257" i="16"/>
  <c r="H257" i="15"/>
  <c r="H228" i="15"/>
  <c r="H228" i="16"/>
  <c r="H229" i="16"/>
  <c r="H229" i="15"/>
  <c r="H250" i="15"/>
  <c r="H250" i="16"/>
  <c r="H230" i="16"/>
  <c r="H230" i="15"/>
  <c r="H255" i="16"/>
  <c r="H255" i="15"/>
  <c r="H244" i="15"/>
  <c r="H244" i="16"/>
  <c r="H235" i="16"/>
  <c r="H235" i="15"/>
  <c r="H245" i="16"/>
  <c r="H245" i="15"/>
  <c r="H254" i="15"/>
  <c r="H254" i="16"/>
  <c r="H236" i="16"/>
  <c r="H236" i="15"/>
  <c r="H227" i="16"/>
  <c r="H227" i="15"/>
  <c r="H252" i="15"/>
  <c r="H252" i="16"/>
  <c r="H234" i="15"/>
  <c r="H234" i="16"/>
  <c r="H237" i="15"/>
  <c r="H237" i="16"/>
  <c r="J86" i="16"/>
  <c r="J85" i="16"/>
  <c r="J142" i="16"/>
  <c r="G114" i="16"/>
  <c r="G22" i="7"/>
  <c r="H120" i="16" s="1"/>
  <c r="G120" i="16"/>
  <c r="I25" i="7"/>
  <c r="J123" i="16" s="1"/>
  <c r="G123" i="16"/>
  <c r="G42" i="7"/>
  <c r="H140" i="16" s="1"/>
  <c r="I43" i="7"/>
  <c r="J141" i="16" s="1"/>
  <c r="H183" i="16"/>
  <c r="I55" i="13"/>
  <c r="J267" i="16" s="1"/>
  <c r="H55" i="13"/>
  <c r="I267" i="16" s="1"/>
  <c r="H17" i="16"/>
  <c r="G32" i="5"/>
  <c r="H62" i="15" s="1"/>
  <c r="I17" i="16"/>
  <c r="I15" i="16"/>
  <c r="I14" i="16"/>
  <c r="J15" i="16"/>
  <c r="H117" i="16"/>
  <c r="H111" i="15"/>
  <c r="H110" i="16"/>
  <c r="H94" i="16"/>
  <c r="H95" i="16"/>
  <c r="J18" i="16"/>
  <c r="J34" i="16"/>
  <c r="G28" i="16"/>
  <c r="G40" i="16"/>
  <c r="J39" i="16"/>
  <c r="G39" i="16"/>
  <c r="H16" i="16"/>
  <c r="I25" i="16"/>
  <c r="J35" i="16"/>
  <c r="H26" i="16"/>
  <c r="J16" i="16"/>
  <c r="J25" i="16"/>
  <c r="J36" i="16"/>
  <c r="I19" i="16"/>
  <c r="I16" i="16"/>
  <c r="J21" i="16"/>
  <c r="J38" i="16"/>
  <c r="I26" i="16"/>
  <c r="J40" i="16"/>
  <c r="J41" i="16"/>
  <c r="I29" i="16"/>
  <c r="J29" i="16"/>
  <c r="H34" i="16"/>
  <c r="I34" i="16"/>
  <c r="J20" i="16"/>
  <c r="J26" i="16"/>
  <c r="J37" i="16"/>
  <c r="J19" i="16"/>
  <c r="J17" i="16"/>
  <c r="G15" i="9"/>
  <c r="H163" i="16" s="1"/>
  <c r="I38" i="9"/>
  <c r="J185" i="16" s="1"/>
  <c r="H15" i="9"/>
  <c r="I163" i="16" s="1"/>
  <c r="G24" i="9"/>
  <c r="I15" i="9"/>
  <c r="J163" i="16" s="1"/>
  <c r="G31" i="7"/>
  <c r="H118" i="16"/>
  <c r="H16" i="7"/>
  <c r="I114" i="16" s="1"/>
  <c r="I16" i="7"/>
  <c r="J114" i="16" s="1"/>
  <c r="G16" i="7"/>
  <c r="H114" i="15" s="1"/>
  <c r="H31" i="4"/>
  <c r="I31" i="16" s="1"/>
  <c r="I31" i="4"/>
  <c r="J31" i="16" s="1"/>
  <c r="H191" i="16"/>
  <c r="H169" i="16"/>
  <c r="I14" i="9"/>
  <c r="J162" i="16" s="1"/>
  <c r="H161" i="16"/>
  <c r="G14" i="9"/>
  <c r="H162" i="16" s="1"/>
  <c r="H14" i="9"/>
  <c r="I162" i="16" s="1"/>
  <c r="H204" i="15"/>
  <c r="H212" i="16"/>
  <c r="G18" i="11"/>
  <c r="H207" i="16"/>
  <c r="G205" i="16"/>
  <c r="H197" i="16"/>
  <c r="H196" i="16"/>
  <c r="H192" i="15"/>
  <c r="H195" i="16"/>
  <c r="G190" i="16"/>
  <c r="G43" i="9"/>
  <c r="H191" i="15" s="1"/>
  <c r="I43" i="9"/>
  <c r="J190" i="16" s="1"/>
  <c r="H184" i="16"/>
  <c r="G185" i="16"/>
  <c r="G182" i="16"/>
  <c r="H182" i="16"/>
  <c r="H178" i="16"/>
  <c r="H177" i="16"/>
  <c r="G175" i="16"/>
  <c r="G27" i="9"/>
  <c r="H27" i="9"/>
  <c r="I175" i="16" s="1"/>
  <c r="H174" i="16"/>
  <c r="H173" i="16"/>
  <c r="G180" i="16"/>
  <c r="H180" i="16"/>
  <c r="H170" i="16"/>
  <c r="G165" i="16"/>
  <c r="H165" i="16"/>
  <c r="H27" i="8"/>
  <c r="I157" i="16" s="1"/>
  <c r="G157" i="16"/>
  <c r="H156" i="16"/>
  <c r="G27" i="8"/>
  <c r="H152" i="16"/>
  <c r="H151" i="16"/>
  <c r="H150" i="16"/>
  <c r="H147" i="16"/>
  <c r="H35" i="7"/>
  <c r="I133" i="16" s="1"/>
  <c r="G35" i="7"/>
  <c r="H133" i="16" s="1"/>
  <c r="I35" i="7"/>
  <c r="J133" i="16" s="1"/>
  <c r="I31" i="7"/>
  <c r="J129" i="16" s="1"/>
  <c r="J128" i="16"/>
  <c r="G30" i="7"/>
  <c r="I22" i="7"/>
  <c r="J120" i="16" s="1"/>
  <c r="H22" i="7"/>
  <c r="I120" i="16" s="1"/>
  <c r="H119" i="16"/>
  <c r="G25" i="7"/>
  <c r="H25" i="7"/>
  <c r="I123" i="16" s="1"/>
  <c r="H113" i="16"/>
  <c r="H100" i="16"/>
  <c r="H99" i="16"/>
  <c r="H91" i="16"/>
  <c r="G21" i="16"/>
  <c r="H25" i="16"/>
  <c r="G55" i="13"/>
  <c r="H267" i="16" s="1"/>
  <c r="I52" i="5"/>
  <c r="J82" i="16" s="1"/>
  <c r="G52" i="5"/>
  <c r="H82" i="16" s="1"/>
  <c r="G56" i="16"/>
  <c r="I46" i="5"/>
  <c r="J76" i="16" s="1"/>
  <c r="H20" i="5"/>
  <c r="I50" i="16" s="1"/>
  <c r="G39" i="5"/>
  <c r="H69" i="16" s="1"/>
  <c r="G58" i="5"/>
  <c r="H88" i="16" s="1"/>
  <c r="H46" i="5"/>
  <c r="I76" i="16" s="1"/>
  <c r="I20" i="5"/>
  <c r="J50" i="16" s="1"/>
  <c r="G46" i="5"/>
  <c r="I58" i="5"/>
  <c r="J88" i="16" s="1"/>
  <c r="G23" i="5"/>
  <c r="H53" i="16" s="1"/>
  <c r="I33" i="5"/>
  <c r="J63" i="16" s="1"/>
  <c r="G33" i="5"/>
  <c r="H63" i="16" s="1"/>
  <c r="I63" i="16"/>
  <c r="H19" i="5"/>
  <c r="I49" i="16" s="1"/>
  <c r="H28" i="5"/>
  <c r="I58" i="16" s="1"/>
  <c r="I28" i="5"/>
  <c r="J58" i="16" s="1"/>
  <c r="G88" i="16"/>
  <c r="G25" i="5"/>
  <c r="H55" i="16" s="1"/>
  <c r="I41" i="5"/>
  <c r="J71" i="16" s="1"/>
  <c r="H13" i="15"/>
  <c r="G38" i="16"/>
  <c r="H15" i="16"/>
  <c r="G23" i="16"/>
  <c r="H29" i="16"/>
  <c r="H39" i="16"/>
  <c r="G31" i="16"/>
  <c r="G18" i="16"/>
  <c r="G14" i="16"/>
  <c r="G38" i="5"/>
  <c r="H39" i="5"/>
  <c r="I69" i="16" s="1"/>
  <c r="H38" i="5"/>
  <c r="I68" i="16" s="1"/>
  <c r="G69" i="16"/>
  <c r="H14" i="13"/>
  <c r="I226" i="16" s="1"/>
  <c r="G54" i="13"/>
  <c r="H266" i="16" s="1"/>
  <c r="G20" i="13"/>
  <c r="G41" i="13"/>
  <c r="G28" i="13"/>
  <c r="H240" i="16" s="1"/>
  <c r="H225" i="16"/>
  <c r="G226" i="16"/>
  <c r="I14" i="13"/>
  <c r="J226" i="16" s="1"/>
  <c r="G31" i="5"/>
  <c r="G20" i="5"/>
  <c r="H46" i="16"/>
  <c r="H54" i="16"/>
  <c r="G55" i="16"/>
  <c r="G63" i="16"/>
  <c r="H72" i="16"/>
  <c r="H80" i="16"/>
  <c r="H89" i="16"/>
  <c r="H43" i="15"/>
  <c r="G82" i="16"/>
  <c r="H31" i="5"/>
  <c r="I61" i="16" s="1"/>
  <c r="G49" i="16"/>
  <c r="H57" i="16"/>
  <c r="G58" i="16"/>
  <c r="H67" i="16"/>
  <c r="G68" i="16"/>
  <c r="H75" i="16"/>
  <c r="H84" i="16"/>
  <c r="H58" i="16"/>
  <c r="G45" i="16"/>
  <c r="G53" i="16"/>
  <c r="G61" i="16"/>
  <c r="G71" i="16"/>
  <c r="G62" i="16"/>
  <c r="H90" i="16"/>
  <c r="H24" i="9"/>
  <c r="I172" i="16" s="1"/>
  <c r="I24" i="9"/>
  <c r="J172" i="16" s="1"/>
  <c r="I23" i="9"/>
  <c r="J171" i="16" s="1"/>
  <c r="G29" i="13"/>
  <c r="H241" i="16" s="1"/>
  <c r="G48" i="13"/>
  <c r="G46" i="13"/>
  <c r="G34" i="13"/>
  <c r="I14" i="11"/>
  <c r="J205" i="16" s="1"/>
  <c r="G14" i="11"/>
  <c r="H205" i="15" s="1"/>
  <c r="H38" i="9"/>
  <c r="I185" i="16" s="1"/>
  <c r="I34" i="9"/>
  <c r="J182" i="16" s="1"/>
  <c r="G31" i="9"/>
  <c r="H31" i="9"/>
  <c r="I179" i="16" s="1"/>
  <c r="G23" i="9"/>
  <c r="I19" i="9"/>
  <c r="J167" i="16" s="1"/>
  <c r="H19" i="9"/>
  <c r="I167" i="16" s="1"/>
  <c r="G43" i="7"/>
  <c r="H141" i="16" s="1"/>
  <c r="H43" i="7"/>
  <c r="I141" i="16" s="1"/>
  <c r="I42" i="7"/>
  <c r="J140" i="16" s="1"/>
  <c r="H42" i="7"/>
  <c r="I140" i="16" s="1"/>
  <c r="G25" i="8"/>
  <c r="H155" i="15" s="1"/>
  <c r="G23" i="8"/>
  <c r="H153" i="15" s="1"/>
  <c r="G19" i="6"/>
  <c r="H96" i="15" s="1"/>
  <c r="G31" i="6"/>
  <c r="H108" i="15" s="1"/>
  <c r="G32" i="6"/>
  <c r="G41" i="5"/>
  <c r="H32" i="5"/>
  <c r="I62" i="16" s="1"/>
  <c r="I23" i="5"/>
  <c r="J53" i="16" s="1"/>
  <c r="G19" i="5"/>
  <c r="G15" i="5"/>
  <c r="H15" i="5"/>
  <c r="I45" i="16" s="1"/>
  <c r="H25" i="5"/>
  <c r="I55" i="16" s="1"/>
  <c r="I25" i="5"/>
  <c r="J55" i="16" s="1"/>
  <c r="G26" i="5"/>
  <c r="H42" i="4"/>
  <c r="I42" i="16" s="1"/>
  <c r="G31" i="4"/>
  <c r="H23" i="4"/>
  <c r="I21" i="16" s="1"/>
  <c r="G42" i="4"/>
  <c r="H41" i="16" s="1"/>
  <c r="H38" i="4"/>
  <c r="I38" i="16" s="1"/>
  <c r="I18" i="16"/>
  <c r="I14" i="4"/>
  <c r="G38" i="4"/>
  <c r="H37" i="16" s="1"/>
  <c r="G23" i="4"/>
  <c r="G14" i="4"/>
  <c r="H14" i="15" s="1"/>
  <c r="G21" i="4"/>
  <c r="H20" i="16" s="1"/>
  <c r="H209" i="16" l="1"/>
  <c r="H209" i="15"/>
  <c r="H185" i="16"/>
  <c r="H186" i="15"/>
  <c r="H129" i="15"/>
  <c r="H129" i="16"/>
  <c r="H128" i="15"/>
  <c r="H128" i="16"/>
  <c r="H62" i="16"/>
  <c r="H30" i="16"/>
  <c r="H31" i="15"/>
  <c r="H253" i="15"/>
  <c r="H253" i="16"/>
  <c r="H232" i="16"/>
  <c r="H232" i="15"/>
  <c r="H258" i="15"/>
  <c r="H258" i="16"/>
  <c r="H260" i="16"/>
  <c r="H260" i="15"/>
  <c r="H246" i="16"/>
  <c r="H246" i="15"/>
  <c r="H36" i="16"/>
  <c r="H27" i="16"/>
  <c r="I27" i="16"/>
  <c r="J14" i="16"/>
  <c r="J27" i="16"/>
  <c r="H19" i="16"/>
  <c r="H172" i="16"/>
  <c r="H28" i="16"/>
  <c r="I36" i="16"/>
  <c r="I28" i="16"/>
  <c r="I40" i="16"/>
  <c r="H40" i="16"/>
  <c r="J28" i="16"/>
  <c r="I35" i="16"/>
  <c r="H35" i="16"/>
  <c r="I39" i="16"/>
  <c r="I37" i="16"/>
  <c r="J30" i="16"/>
  <c r="I30" i="16"/>
  <c r="I41" i="16"/>
  <c r="H114" i="16"/>
  <c r="H205" i="16"/>
  <c r="H190" i="16"/>
  <c r="H179" i="16"/>
  <c r="H175" i="16"/>
  <c r="H171" i="16"/>
  <c r="H157" i="16"/>
  <c r="H155" i="16"/>
  <c r="H153" i="16"/>
  <c r="H123" i="16"/>
  <c r="H109" i="16"/>
  <c r="H108" i="16"/>
  <c r="H96" i="16"/>
  <c r="H76" i="16"/>
  <c r="H68" i="16"/>
  <c r="H18" i="16"/>
  <c r="H21" i="16"/>
  <c r="H38" i="16"/>
  <c r="H31" i="16"/>
  <c r="H42" i="16"/>
  <c r="G24" i="16"/>
  <c r="H14" i="16"/>
  <c r="H45" i="16"/>
  <c r="H56" i="16"/>
  <c r="H71" i="16"/>
  <c r="H49" i="16"/>
  <c r="H50" i="16"/>
  <c r="H61" i="16"/>
  <c r="H26" i="5"/>
  <c r="I56" i="16" s="1"/>
  <c r="I26" i="5"/>
  <c r="J56" i="16" s="1"/>
  <c r="I24" i="4"/>
  <c r="J22" i="16" s="1"/>
  <c r="H24" i="4"/>
  <c r="I24" i="16" s="1"/>
  <c r="G24" i="4"/>
  <c r="H23" i="16" s="1"/>
  <c r="I22" i="16" l="1"/>
  <c r="H22" i="16"/>
  <c r="J24" i="16"/>
  <c r="J23" i="16"/>
  <c r="I23" i="16"/>
  <c r="H24" i="16"/>
</calcChain>
</file>

<file path=xl/sharedStrings.xml><?xml version="1.0" encoding="utf-8"?>
<sst xmlns="http://schemas.openxmlformats.org/spreadsheetml/2006/main" count="1955" uniqueCount="691">
  <si>
    <t>Guía para el usuario</t>
  </si>
  <si>
    <t>La Autoevaluación inicial de conformidad es una herramienta para ayudar a La Organización interesada en obtener la certificación FSC de manejo forestal a conocer los requisitos de FSC y evaluar su conformidad con estos requisitos.</t>
  </si>
  <si>
    <t>La herramienta consiste en un cuestionario organizado por los 10 Principios del estándar de FSC de manejo forestal. Con base en las respuestas dadas a las preguntas, proporciona una lista de actividades sugeridas que La Organización debería llevar a cabo para prepararse para una evaluación principal para obtener la certificación FSC de manejo forestal.</t>
  </si>
  <si>
    <t>La lista de actividades sugeridas se puede utilizar para desarrollar un plan de trabajo para el proceso de preparación para la certificación y para desarrollar el Plan de Acción obligatorio para la Organización que aplica el Procedimiento de Mejora Continua de FSC. Si la Organización está dispuesta a compartir los resultados con la Entidad Certificadora (EC), ésta puede utilizarlos para la preparación de la evaluación principal.</t>
  </si>
  <si>
    <r>
      <rPr>
        <b/>
        <sz val="11"/>
        <color theme="1"/>
        <rFont val="Greycliff CF"/>
        <family val="3"/>
      </rPr>
      <t>Nota 2:</t>
    </r>
    <r>
      <rPr>
        <sz val="11"/>
        <color theme="1"/>
        <rFont val="Greycliff CF"/>
        <family val="3"/>
      </rPr>
      <t xml:space="preserve">
La lista de actividades producida por este documento es solo una guía y, por lo tanto, debe entenderse como actividades sugeridas para cumplir con los requisitos del FSC. Podría ser que se requieran actividades diferentes o adicionales más allá de esta herramienta. En última instancia, es responsabilidad de La Organización demostrar el cumplimiento de los P&amp;C del FSC (que se encuentran en la última hoja de este archivo de Excel).</t>
    </r>
  </si>
  <si>
    <r>
      <rPr>
        <b/>
        <sz val="11"/>
        <color theme="0"/>
        <rFont val="Greycliff CF"/>
        <family val="3"/>
      </rPr>
      <t>Hojas: “P1 - P10"</t>
    </r>
    <r>
      <rPr>
        <sz val="11"/>
        <color theme="0"/>
        <rFont val="Greycliff CF"/>
        <family val="3"/>
      </rPr>
      <t xml:space="preserve">
El cuestionario está separado en Principios. Para comenzar, debe ir a la hoja correspondiente. Se recomienda iniciar con el Principio 1 y avanzar en orden númerico.
Responda las preguntas una por una para realizar su Autoevaluación de conformidad con los requisitos del FSC para la certificación de manejo forestal.
Las celdas que debe manipular son aquellas de las columna "Respuesta", de las cuales, surgen 3 opciones posibles: "Sí", "No", o "No Aplica". Cada una de ellas está configurada para que el sistema devuelva distintas respuestas en las celdas "Nivel de Conformidad", "Tipo de Acción" y "Actividades".
Si su respuesta es que cumple con el requisito, el sistema lo envía a la siguiente pregunta. Si su respuesta indica que no está cumpliendo con el requisito, a la derecha y en celdas contiguas aparecen una o más acciones recomendadas para cumplir con este requisito de FSC. En estos casos, debe responder sólo una vez, y el sistema le devuelve todas las acciones posibles, no puede modificar las respuestas en las celdas siguientes para la misma pregunta, esa opción se mantiene bloqueada para evitar errores o confusiones.</t>
    </r>
  </si>
  <si>
    <r>
      <rPr>
        <b/>
        <sz val="11"/>
        <color theme="1"/>
        <rFont val="Greycliff CF"/>
        <family val="3"/>
      </rPr>
      <t>Hoja: CONFORMES</t>
    </r>
    <r>
      <rPr>
        <sz val="11"/>
        <color theme="1"/>
        <rFont val="Greycliff CF"/>
        <family val="3"/>
      </rPr>
      <t xml:space="preserve">
A continuación del recorrido por los 10 Principios, encuentra una hoja para revisar todas las preguntas que devolvieron como respuesta una "conformidad" con los requisitos FSC. En ese listado va a encontrar entonces solo las preguntas de las cuales no se espera ninguna acción. Para que se actualice la fórmula, debe borrar el filtro y volver a seleccionar "Conformidad" para que el sistema interprete que hay nuevos datos para considerar.</t>
    </r>
  </si>
  <si>
    <r>
      <rPr>
        <b/>
        <sz val="11"/>
        <color theme="1"/>
        <rFont val="Greycliff CF"/>
        <family val="3"/>
      </rPr>
      <t>Hoja: EN PROCESO</t>
    </r>
    <r>
      <rPr>
        <sz val="11"/>
        <color theme="1"/>
        <rFont val="Greycliff CF"/>
        <family val="3"/>
      </rPr>
      <t xml:space="preserve">
A continuación del recorrido por los 10 Principios, seguido de "CONFORMES", encuentra una hoja para revisar todas las preguntas que devolvieron como respuesta una "no conformidad" con los requisitos FSC. En ese listado va a encontrar entonces solo las preguntas de las cuales se esperan acciones. Para que se actualice la fórmula, debe borrar el filtro y volver a seleccionar "No conforme" para que el sistema interprete que hay nuevos datos para considerar.</t>
    </r>
  </si>
  <si>
    <r>
      <rPr>
        <b/>
        <sz val="11"/>
        <color theme="1"/>
        <rFont val="Greycliff CF"/>
        <family val="3"/>
      </rPr>
      <t>Hoja: PLAN</t>
    </r>
    <r>
      <rPr>
        <sz val="11"/>
        <color theme="1"/>
        <rFont val="Greycliff CF"/>
        <family val="3"/>
      </rPr>
      <t xml:space="preserve">
Al final de todo el cuestionario, encontrará una hoja para planificar sus actividades. Puede agregar la fecha y/o la persona responsable y usar la tabla para hacer su plan de preparación para la certificación FSC. También se puede utilizar para preparar el Plan de Acción que es obligatorio al aplicar el Procedimiento de Mejora Continua de FSC.
Es una hoja libre, puede agregar, quitar, modificar los campos propuestos.</t>
    </r>
  </si>
  <si>
    <r>
      <rPr>
        <b/>
        <sz val="11"/>
        <color theme="1"/>
        <rFont val="Greycliff CF"/>
        <family val="3"/>
      </rPr>
      <t>Función "borrar":</t>
    </r>
    <r>
      <rPr>
        <sz val="11"/>
        <color theme="1"/>
        <rFont val="Greycliff CF"/>
        <family val="3"/>
      </rPr>
      <t xml:space="preserve">
Para blanquear respuestas, debe seleccionar solamente la celda o columna que contiene las respuestas y presionar el botón "suprimir" de su teclado. De esta manera, el sistema se reiniciará y podrá volver a empezar a responder. Tenga precaución de no borrar preguntas, títulos o nombres de los campos de las tablas.</t>
    </r>
  </si>
  <si>
    <r>
      <rPr>
        <b/>
        <sz val="11"/>
        <color theme="1"/>
        <rFont val="Greycliff CF"/>
        <family val="3"/>
      </rPr>
      <t>Función "filtrar":</t>
    </r>
    <r>
      <rPr>
        <sz val="11"/>
        <color theme="1"/>
        <rFont val="Greycliff CF"/>
        <family val="3"/>
      </rPr>
      <t xml:space="preserve">
A medida que vaya completando las respuestas del P1-10, si quiere revisar el status o hacer foco en alguna clasificación particular, puede utilizar los filtros que se encuentran en la parte superior. Para manipular cada sección, solo debe hacer click en la opción que sea, y el sistema filtrará las celdas que cumplan con la orden que le dio. Para volver al listado completo, solo debe "borrar el filtro" (a través del ícono) en la sección que está interviniendo.</t>
    </r>
  </si>
  <si>
    <t>Principios</t>
  </si>
  <si>
    <t>Número de pregunta</t>
  </si>
  <si>
    <t>Criterio</t>
  </si>
  <si>
    <t>PMC</t>
  </si>
  <si>
    <t>Pregunta</t>
  </si>
  <si>
    <t>Respuesta</t>
  </si>
  <si>
    <t>Acción</t>
  </si>
  <si>
    <t>Tipo de Acción</t>
  </si>
  <si>
    <t>Sí</t>
  </si>
  <si>
    <t>Gracias. Continúe con la siguiente pregunta.</t>
  </si>
  <si>
    <t>No</t>
  </si>
  <si>
    <t>No aplica</t>
  </si>
  <si>
    <t>En espera de su respuesta</t>
  </si>
  <si>
    <t>Gracias. Continúe con la pregunta número 54.</t>
  </si>
  <si>
    <t>Gracias. Continúe con la pregunta número 68.</t>
  </si>
  <si>
    <t>Gracias. Continúe con la pregunta número 77.</t>
  </si>
  <si>
    <t>Gracias. Continúe con la pregunta número 94.</t>
  </si>
  <si>
    <t>Gracias. Continúe con la pregunta número 98.</t>
  </si>
  <si>
    <t>PRINCIPIO 1 | Cumplimiento de las Leyes</t>
  </si>
  <si>
    <t>1.1</t>
  </si>
  <si>
    <t>CMC</t>
  </si>
  <si>
    <t>¿Tengo un documento de autorización legal para el desarrollo de mi actividad como productor/empresa/organización?</t>
  </si>
  <si>
    <t>El registro legal para llevar a cabo todas las actividades señaladas dentro del alcance del certificado.</t>
  </si>
  <si>
    <t>Documentos</t>
  </si>
  <si>
    <t>1.2</t>
  </si>
  <si>
    <t>CC</t>
  </si>
  <si>
    <t>¿Tengo un documento que demuestre que tengo derecho a utilizar mi Unidad de Manejo?</t>
  </si>
  <si>
    <t>Documentos legales de la Unidad de Manejo.</t>
  </si>
  <si>
    <r>
      <t xml:space="preserve">¿Sé dónde están los límites </t>
    </r>
    <r>
      <rPr>
        <sz val="11"/>
        <rFont val="Greycliff CF"/>
        <family val="3"/>
      </rPr>
      <t>de mi Unidad de Manejo?</t>
    </r>
  </si>
  <si>
    <t>Conocer y poder enseñar los límites de la Unidad de Manejo.</t>
  </si>
  <si>
    <t>Acciones</t>
  </si>
  <si>
    <t>¿Tengo un mapa donde se pueden ver los límites de mi Unidad de Manejo?</t>
  </si>
  <si>
    <t>Mapa o croquis de la Unidad de Manejo.</t>
  </si>
  <si>
    <t>1.3</t>
  </si>
  <si>
    <t>¿Conozco y entiendo las leyes y los convenios internacionales que debo cumplir por la actividad forestal que realizo?</t>
  </si>
  <si>
    <t xml:space="preserve">Requisitos legales para las actividades forestales, otras leyes y convenios nacionales e internacionales relacionados, CITES, legislación laboral y anticorrupción, entre otros. </t>
  </si>
  <si>
    <t>Capacitación</t>
  </si>
  <si>
    <t>Lista de leyes y reglamentos aplicables.</t>
  </si>
  <si>
    <t>¿Puedo demostrar que cumplo con las leyes y los convenios internacionales que me tocan por la actividad forestal que realizo?</t>
  </si>
  <si>
    <t>Documentos que verifican el cumplimiento de la legislación. P.ej: Autorización del Plan de Manejo, permisos de aprovechamiento.</t>
  </si>
  <si>
    <t>¿Pago a tiempo todos los impuestos y tasas por mi Unidad de Manejo y por la actividad forestal que realizo?</t>
  </si>
  <si>
    <t>Realizar puntualmente los pagos de los impuestos/tasas legalmente establecidos.</t>
  </si>
  <si>
    <t>Registro del pago de los cargos aplicables a la actividad forestal.</t>
  </si>
  <si>
    <t>Identificar, Registrar, Monitorear</t>
  </si>
  <si>
    <t>1.4</t>
  </si>
  <si>
    <t>¿Protejo mi Unidad de Manejo de las actividades ilegales de aprovechamiento, caza, pesca, captura, recolección, asentamiento y otras actividades no autorizadas?</t>
  </si>
  <si>
    <t>Procedimiento para la protección física de actividades ilegales de la Unidad de Manejo.</t>
  </si>
  <si>
    <t>Protección de la Unidad de Manejo de actividades ilegales. Prevención y combate de incendios.</t>
  </si>
  <si>
    <t>Tomar medidas para hacer frente a las actividades ilegales.</t>
  </si>
  <si>
    <t>¿Colaboro con instituciones gubernamentales en materia de protección contra actividades ilegales?</t>
  </si>
  <si>
    <t>Ofrecer a las autoridades establecer coordinaciones para prevenir actividades ilegales.</t>
  </si>
  <si>
    <t xml:space="preserve">¿Llevo un registro de actividades ilegales que detectoen mi Unidad de Manejo? </t>
  </si>
  <si>
    <t>Identificar y registrar actividades ilegales.</t>
  </si>
  <si>
    <t>1.5</t>
  </si>
  <si>
    <t>¿Conozco y cumplo con todas las leyes sobre el transporte y el comercio de productos que obtengo del bosque hasta el primer punto donde los vendo?</t>
  </si>
  <si>
    <t xml:space="preserve">Demostrar el cumplimiento de la legislación sobre transporte y comercio de productos forestales hasta el primer punto de venta. </t>
  </si>
  <si>
    <t>¿Sé qué especies de árboles están protegidas por la legislación internacional (Convención sobre el Comercio Internacional de Especies Amenazadas de Fauna y Flora Silvestres-CITES) y tengo los permisos especiales cuando los aprovecho y comercializo?</t>
  </si>
  <si>
    <t>Registros y permisos necesarios para aprovechar y comercializar las especies incluidas en CITES.</t>
  </si>
  <si>
    <t>1.6</t>
  </si>
  <si>
    <t>¿Tuve alguna controversia con alguien, por temas relacionados con la tenencia de tierra y el uso de los recursos de mi Unidad de Manejo, que no se haya resuelto rápidamente?</t>
  </si>
  <si>
    <t>Identificar las controversias relacionadas conla tenencia de tierra y del uso de recursos de mi Unidad de Manejo.</t>
  </si>
  <si>
    <t xml:space="preserve">¿Tengo un procedimiento que me ayude a abordar las controversias que puedan surgir sobre el derecho de la tenencia de tierra y de uso de los recursos? </t>
  </si>
  <si>
    <t>Procedimiento de resolución de controversias sobre el derecho de la tenencia de tierra y el uso de los recursos de mi Unidad de Manejo.</t>
  </si>
  <si>
    <t>¿Involucro de forma culturalmente apropiada a los actores afectados en la elaboración del procedimiento de resolución de controversias?</t>
  </si>
  <si>
    <t>Involucrar de forma culturalmente apropiada a los actores afectados en la elaboración del procedimiento de resolución de controversias.</t>
  </si>
  <si>
    <t>Comunicación y participación</t>
  </si>
  <si>
    <t>¿He puesto el procedimiento de resolución de controversiasa disposición pública ?</t>
  </si>
  <si>
    <t>Poner a disposición pública el procedimiento de resolución de controversias.</t>
  </si>
  <si>
    <t>¿Detengo las actividades de manejo forestal, en caso de que existan controversias de magnitud o duración sustancial o involucran a un número significativo de intereses?</t>
  </si>
  <si>
    <t>Detener las actividades de manejo forestal, en caso de que existan controversias de magnitud o duración sustancial o involucran a un número significativo de intereses.</t>
  </si>
  <si>
    <t xml:space="preserve">¿He aplicado el procedimiento para resolver las controversias sobre el derecho de la tenencia de tierra y de uso de los recursos? </t>
  </si>
  <si>
    <t>Atender y resolver las controversias relacionadas con el derechode la tenencia de tierra y de uso de los recursos aplicando el procedimiento; hacer todo lo posible para solucionar las controversias, antes de llegar a instancias legales.</t>
  </si>
  <si>
    <t>¿Llevo un registro de todas las controversias que tuve con alguien sobre la tenencia de tierra y el uso de los recursos?</t>
  </si>
  <si>
    <t>Registro de las controversias de derecho de la tenencia de tierra y del uso de los recursos.</t>
  </si>
  <si>
    <t>1.7</t>
  </si>
  <si>
    <t xml:space="preserve">¿Puedo demostrar que me he comprometido públicamente y por escrito a no ofrecer ni recibir ningún soborno u otra forma de corrupción? </t>
  </si>
  <si>
    <t>Publicar una declaración escrita del compromiso de no recibir ni ofrecer sobornos.</t>
  </si>
  <si>
    <t>¿Conozco la legislación anticorrupción de mi país?</t>
  </si>
  <si>
    <t>Legislación sobre corrupción.</t>
  </si>
  <si>
    <t>Tener disponible la legislación sobre corrupción.</t>
  </si>
  <si>
    <t>¿Hago algo para evitar participar o que me obliguen a participar en actos de corrupción?</t>
  </si>
  <si>
    <t>Asegurar que no hay ninguna forma de corrupción en la Organización y con terceros.</t>
  </si>
  <si>
    <t>¿Han ocurrido casos de corrupción en mi Organización?</t>
  </si>
  <si>
    <t>Adoptar medidas correctivas para que no vuelvan a ocurrir casos de corrupción.</t>
  </si>
  <si>
    <t>1.8</t>
  </si>
  <si>
    <t xml:space="preserve">¿Puedo demostrar que me he comprometido públicamente por escrito a gestionar mi Unidad de Manejo congruentes con los requerimientos del FSC? </t>
  </si>
  <si>
    <t>Certificación FSC y Estándares FSC.</t>
  </si>
  <si>
    <t>Escribir y poner a disposición pública una declaración del compromiso a largo plazo con prácticas de manejo forestal congruentes con los Principios y Criterios del FSC.</t>
  </si>
  <si>
    <t>PRINCIPIO 2 | Derecho de los trabajadores* y condiciones de empleo</t>
  </si>
  <si>
    <t>2.1</t>
  </si>
  <si>
    <t xml:space="preserve">¿Trabajan otras personas en mis actividades forestales? </t>
  </si>
  <si>
    <t>Lista de las personas que trabajan en las actividades forestales, sean directamente contratadas o de empresas de servicios.</t>
  </si>
  <si>
    <t>¿Trabajan personas menores de 15 años en mis actividades forestales?</t>
  </si>
  <si>
    <t>Asegurar que niños menores de 15 años trabajan sólo en las condiciones establecidas en el estándar FSC.</t>
  </si>
  <si>
    <t>Las normas de contratación incluyen normas adecuadas sobre el trabajo infantil.</t>
  </si>
  <si>
    <t>¿Tengo trabajadores menores de 18 años que realizan trabajos pesados o peligrosos?</t>
  </si>
  <si>
    <t>Asegurar que trabajadores menores de 18 años no realizan trabajos peligrosos o pesados.</t>
  </si>
  <si>
    <t>¿Puedo demostrar que me comprometo a eliminar toda forma de trabajo infantil?</t>
  </si>
  <si>
    <t>Mostrar el compromiso de eliminar trabajo infantil, p.Ej. Política de no contratación de menores y registros que muestren evidencia de la edad de los trabajadores.</t>
  </si>
  <si>
    <t>¿Las personas que trabajan para mí lo hacen sin presiones y las relaciones laborales se basan en el consentimiento y respeto mutuo?</t>
  </si>
  <si>
    <t>Asegurar que las condiciones de trabajo esténacorde con la legislación nacional y los convenios de la OIT.</t>
  </si>
  <si>
    <t>Ocho convenios fundamentales de la OIT. Derechos y obligaciones de los trabajadores.</t>
  </si>
  <si>
    <t>Disponer de copias de los ocho convenios fundamentales de la OIT y contratos de los trabajadores.</t>
  </si>
  <si>
    <t>¿Permito que los trabajadores se unan a organizaciones de trabajadores de su propia elección?</t>
  </si>
  <si>
    <t xml:space="preserve">Facilitar que los trabajadores tengan libertad de organización y negociación colectiva. </t>
  </si>
  <si>
    <t>2.2</t>
  </si>
  <si>
    <t>¿Todas las personas, sin distinción de género, tienen las mismas oportunidades de ser contratadas como trabajadores, de participar encapacitaciones y en otras actividades sin discriminación?</t>
  </si>
  <si>
    <t>Normas en las que se detallan las acciones que promueven la igualdad de género y evitan la discriminación.</t>
  </si>
  <si>
    <t>¿Todas las personas, sin distinción de género, tienen las mismas oportunidades de ser contratadas como trabajadores, de participar en las capacitaciones y en otras actividades sin discriminación?</t>
  </si>
  <si>
    <t>Implementar las normas que promueven la igualdad de género y evitan la discriminación.</t>
  </si>
  <si>
    <t>¿Todas las personas, sin distinción de género, reciben igual pago cuando realizan el mismo trabajo?</t>
  </si>
  <si>
    <t>Incluir en la política salarial que se paga el mismo salario a igualtrabajo, sin distinción de género.</t>
  </si>
  <si>
    <t>Pagar el mismo salario a igualtrabajo, sin distinción de género.</t>
  </si>
  <si>
    <t>Nóminas de salarios.</t>
  </si>
  <si>
    <t>¿Pago directamente a los trabajadores de la manera que he acordado con ellos?</t>
  </si>
  <si>
    <t>Acordar el método de remuneración con los trabajadores y apagar de la manera acordada.</t>
  </si>
  <si>
    <t>Acuerdo escrito sobre el método de remuneración con los trabajadores.</t>
  </si>
  <si>
    <t>¿Doy permiso de maternidad/paternidad a las mujeres/hombres como lo exige la ley?</t>
  </si>
  <si>
    <t>Cumplir con la legislación laboral en términos de permisos para maternidad/paternidad.</t>
  </si>
  <si>
    <t>¿Participan mujeres y hombres por igual en comités de gestión y en la toma de decisiones?</t>
  </si>
  <si>
    <t>Promover la participación de todos los trabajadores por igual, en espacios de diálogo como reuniones, foros, comités, etc.</t>
  </si>
  <si>
    <t>Registros de las reuniones con listas de participantes.</t>
  </si>
  <si>
    <t>¿Existen mecanismos para abordar casos de discriminación, violencia y acoso sexual?</t>
  </si>
  <si>
    <t>Normas sobre como denunciar, investigar y resolver casos de acoso sexual, violencia y discriminación de cualquier naturaleza.</t>
  </si>
  <si>
    <t>Brindar atención confidencial y oportuna a casos de acoso y discriminación.</t>
  </si>
  <si>
    <t>Registros confidenciales de denuncias de acoso sexual y discriminación y sus medidas de resolución.</t>
  </si>
  <si>
    <t>¿Atiendo denuncias de acoso o discriminación siguiendo el mecanismo establecido?</t>
  </si>
  <si>
    <t>Documentar (comprobar) que las denuncias de acoso o discriminación son atendidas siguiendo las normas.</t>
  </si>
  <si>
    <t>2.3</t>
  </si>
  <si>
    <t>¿Tengo un procedimiento de seguridad y salud laboral acorde a la normativa legal?</t>
  </si>
  <si>
    <t>Procedimiento de seguridad y salud laboralen general y para la actividad de cada trabajador de acuerdo a la normativa legal.</t>
  </si>
  <si>
    <t>¿Todos los que trabajan para mí conocen y siguen prácticas seguras de trabajo? </t>
  </si>
  <si>
    <t>Implementar medidas de salud y seguridad laboral correspondientes a cada actividad.</t>
  </si>
  <si>
    <t>Llevar registro de los empleados que fueron informados sobre las medidas de seguridad y salud en el trabajo.</t>
  </si>
  <si>
    <t xml:space="preserve">Protocolo de seguridad y salud laboral (SSL) en general y para la actividad de cada trabajador; primeros auxilios y otros relacionados con el procedimiento de SSL. </t>
  </si>
  <si>
    <t>¿Tienen todos los que trabajan para mí, el equipo de seguridad adecuado para lo que hacen?</t>
  </si>
  <si>
    <t xml:space="preserve">Definir los equipos de seguridad laboral necesarios y proporcionarlos a los trabajadores. </t>
  </si>
  <si>
    <t>¿Tienen todos los que trabajan para mí el equipo de seguridad adecuado para lo que hacen?</t>
  </si>
  <si>
    <t>Llevar registro de la entrega de equipos de seguridad laboral.</t>
  </si>
  <si>
    <t>¿Exijo a las personas que trabajan para mí que utilicen los equipos de seguridad?</t>
  </si>
  <si>
    <t>Exigir el uso de equipos de seguridad.</t>
  </si>
  <si>
    <t>¿Llevo registros de los accidentes?</t>
  </si>
  <si>
    <t>Llevar registro del número y tipo de accidentes laborales.</t>
  </si>
  <si>
    <t>¿Cambio las prácticas cuando se produce un accidente o si sucede casi un accidente?</t>
  </si>
  <si>
    <t xml:space="preserve">Revisar periódicamente los registros de accidentes y los incidentes, y las medidas de salud y seguridad vigentes, para asegurar de implementar las adecuaciones necesarias. </t>
  </si>
  <si>
    <t>2.4</t>
  </si>
  <si>
    <t>¿Pago a los trabajadores al menos el salario mínimo legalmente establecido?</t>
  </si>
  <si>
    <t xml:space="preserve">Pagar al menos el salario mínimo. En el caso de los trabajos temporales, se paga el equivalente proporcional. </t>
  </si>
  <si>
    <t xml:space="preserve">Política salarial, que garantiza al menos el salario mínimo. </t>
  </si>
  <si>
    <t>Mantener registros de los pagos a los trabajadores (nómina, recibos).</t>
  </si>
  <si>
    <t>¿Pago los salarios a tiempo?</t>
  </si>
  <si>
    <t>Pagar los salarios a tiempo.</t>
  </si>
  <si>
    <t>2.5</t>
  </si>
  <si>
    <t>¿Todas las personas que trabajan para mí reciben capacitación y son supervisadas para mejorar en sus capacidades, trabajar de manera segura, y cumplir con el Plan de Manejo?</t>
  </si>
  <si>
    <t>Formación específica para cada trabajador sobre las actividades correspondientes a su puesto para mejorar en sus capacidades, trabajar de manera segura, y cumplir con el Plan de Manejo.</t>
  </si>
  <si>
    <t>¿Mantengo registros de las capacitaciones impartidas?</t>
  </si>
  <si>
    <t>Mantener registros de todas las capacitaciones y de sus participantes.</t>
  </si>
  <si>
    <t>2.6</t>
  </si>
  <si>
    <t>¿Tengo un procedimiento que me ayude a abordar las controversias que puedan surgir con los trabajadores?</t>
  </si>
  <si>
    <t>Procedimiento para abordar las controversias que puedan surgir con los trabajadores.</t>
  </si>
  <si>
    <t>¿Tengo un procedimiento que me ayude a abordar las controversias que puedan surgir de los trabajadores?</t>
  </si>
  <si>
    <t>Procedimiento de resolución de controversias laborales.</t>
  </si>
  <si>
    <t>¿Involucro de forma culturalmente apropiada a los trabajadores en la elaboración del procedimiento?</t>
  </si>
  <si>
    <t>Involucrar de forma culturalmente apropiada a los trabajadores en la elaboración del procedimiento.</t>
  </si>
  <si>
    <t>¿He seguido el procedimiento para abordar las controversias si ha surgido un conflicto?</t>
  </si>
  <si>
    <t xml:space="preserve">Aplicar el procedimiento y solucionar las controversias si es posible antes de llegar a instancias legales. </t>
  </si>
  <si>
    <t>Involucrar a los trabajadores en la solución de controversias.</t>
  </si>
  <si>
    <t>¿Mantengo un registro de las controversias con mis trabajadores?</t>
  </si>
  <si>
    <t>Llevar registro de las quejas y controversias con los trabajadores y los pasos que se dio para solucionarlas y/o porque no se resolvió.</t>
  </si>
  <si>
    <t xml:space="preserve">¿He dado una compensación justa a los trabajadores por pérdida o daño de su propiedad en relación con el trabajo que realizan para mí? </t>
  </si>
  <si>
    <t>Otorgar una compensación justa cuando los trabajadores tengan un daño o pérdida en su propiedad en relación con el trabajo que realizan para mí.</t>
  </si>
  <si>
    <t>Acordar la compensación justa con el trabajador.</t>
  </si>
  <si>
    <t>Ante un accidente o enfermedad laboral ¿He brindado la asistencia monetaria y sanitaria a los trabajadores afectados según lo establecido por la legislación?</t>
  </si>
  <si>
    <t xml:space="preserve">Asegurar que todos los trabajadores accidentados o con enfermedad laboral, reciban como mínimo la asistencia establecida por la legislación. </t>
  </si>
  <si>
    <t>PRINCIPIO 3 | Derechos de los Pueblos Indígenas*</t>
  </si>
  <si>
    <t>3.1</t>
  </si>
  <si>
    <t>¿Cuento con una identificación de Pueblos Indígenas dentro de mi Unidad de Manejo o en sus alrededores y que pueden verse afectados por mis actividades?</t>
  </si>
  <si>
    <t>Identificar si hay Pueblos Indígenas ubicados en la Unidad de Manejo o en sus alrededores y que puedan verse afectados por mis actividades.</t>
  </si>
  <si>
    <t>¿Identifica la evaluación algún Pueblo Indígena potencialmente afectado por mis actividades?</t>
  </si>
  <si>
    <t>Gracias. Continúe con la pregunta número 69.</t>
  </si>
  <si>
    <t>Sin acción requerida</t>
  </si>
  <si>
    <t>¿He documentado y mapeado los derechos (consuetudinarios y otros) y obligaciones aplicables de los Pueblos Indígenas?</t>
  </si>
  <si>
    <t>Documentar/mapear la presencia de los Pueblos Indígenas, sus derechos (consuetudinarios y otros) y obligaciones.</t>
  </si>
  <si>
    <t>¿Involucro de forma culturalmente apropiada a los Pueblos Indígenas para documentar y mapear sus derechos y obligaciones aplicables?</t>
  </si>
  <si>
    <t xml:space="preserve">Involucrar a los Pueblos Indígenas de forma culturalmente apropiada en identificar sus derechos y obligaciones aplicables. </t>
  </si>
  <si>
    <t>3.2</t>
  </si>
  <si>
    <t>¿He informado a los Pueblos Indígenas cuándo, dónde y cómo pueden hacer comentarios y solicitar la modificación de las actividades de manejo en la medida necesaria para proteger a sus derechos, recursos, tierras y territorios?</t>
  </si>
  <si>
    <t>Informar a los Pueblos Indígenas cuándo, dónde y cómo pueden hacer comentarios y solicitar la modificación de las actividades de manejo en la medida necesaria para proteger a sus derechos, recursos, tierras y territorios.</t>
  </si>
  <si>
    <t>¿Cuento con mecanismos para asegurarme de no violar los derechos de los Pueblos Indígenas?</t>
  </si>
  <si>
    <t>Implementar mecanismo para asegurar que no se violen los derechos de los Pueblos Indígenas.</t>
  </si>
  <si>
    <t>En caso de que he violado los derechos de los Pueblos Indígenas. ¿He corregido la situación?</t>
  </si>
  <si>
    <t>Corregir la situación en caso de que se hayan violado los derechos de los Pueblos Indígenas.</t>
  </si>
  <si>
    <t>En caso de que he vulnerado los derechos de los Pueblos Indígenas. ¿He corregido la situación?</t>
  </si>
  <si>
    <t>Llevar registro de los cambios implementados.</t>
  </si>
  <si>
    <t>¿He obtenido un consentimiento libre, previo e informado , o estoy buscando actualmente este tipo de consentimiento de los Pueblos Indígenas potencialmente afectados por mis actividades?</t>
  </si>
  <si>
    <t xml:space="preserve">Aplicar un proceso de consentimiento libre, previo e informado de los Pueblos Indígenas potencialmente afectados por mis actividades. </t>
  </si>
  <si>
    <t xml:space="preserve">Si aún no hay un acuerdo. ¿Existe un proceso de consentimiento libre, previo e informado con el cual el Pueblo Indígena esté satisfecho? </t>
  </si>
  <si>
    <t>Aplicar un proceso de consentimiento libre, previo e informado que avance de buena fe y con el cual, el Pueblo Indígena esté satisfecho.</t>
  </si>
  <si>
    <t>3.3</t>
  </si>
  <si>
    <t>¿Manejo un bosque para el cual he recibido el control delegado por un Pueblo Indígena?</t>
  </si>
  <si>
    <t>Acuerdo vinculante con el Pueblo Indígena que contiene la duración, disposiciones de renegociación, renovación, terminación y condiciones económicas (si aplica).</t>
  </si>
  <si>
    <t>3.4</t>
  </si>
  <si>
    <t>¿Conozco y respeto lo establecido por la Declaración de las Naciones Unidas sobre los derechos de los Pueblos Indígenas (DNUDPI) y en el Convenio 169 de la Organización Internacional de Trabajo (OIT) en relación con los derechos, las costumbres y la cultura de los Pueblos Indígenas?</t>
  </si>
  <si>
    <t>Respetar lo establecido en la Declaración de las Naciones Unidas sobre los derechos de los Pueblos Indígenas (DNUDPI) y el Convenio 169 de la Organización Internacional de Trabajo (OIT).</t>
  </si>
  <si>
    <t>¿Conozco y respeto lo establecido por la Declaración de las Naciones Unidas sobre los Derechos de los Pueblos Indígenas y en el Convenio 169 de la Organización Internacional de Trabajo en relación con los derechos, las costumbres y la cultura de los Pueblos Indígenas?</t>
  </si>
  <si>
    <t>La Declaración de las Naciones Unidas sobre los derechos de los Pueblos Indígenas (DNUDPI) y el Convenio 169 de la Organización Internacional de Trabajo (OIT).</t>
  </si>
  <si>
    <t>3.5</t>
  </si>
  <si>
    <t>Con el involucramiento culturalmente apropiado de los Pueblos Indígenas, ¿He identificado los sitios de especial importancia para ellos, sobre los cuales tengan derechos?</t>
  </si>
  <si>
    <t>Identificar los lugares importantes para los Pueblos Indígenas, con su involucramiento, culturalmente apropiado.</t>
  </si>
  <si>
    <t>Documentar/mapear los lugares importantes para los Pueblos Indígenas.</t>
  </si>
  <si>
    <t>Con el involucramiento culturalmente apropiado de los Pueblos Indígenas, ¿He diseñado e implementado medidas de protección de los sitios previamente identificados?</t>
  </si>
  <si>
    <t>Aplicar las medidas definidas para proteger los sitios de importancia para los Pueblos Indígenas, con su involucramiento culturalmente apropiado.</t>
  </si>
  <si>
    <t>Llevar registros de todas las actividades de protección de los sitios de importancia para los Pueblos Indígenas.</t>
  </si>
  <si>
    <t>¿Detengo las actividades de manejo forestal, en caso de que se descubran nuevos lugares de importancia para los Pueblos Indígenas, hasta que se acuerden medidas de protección?</t>
  </si>
  <si>
    <t>Detener las actividades de manejo, en caso de que se descubran nuevos lugares de importancia para los Pueblos Indígenas, hasta que se acuerden medidas de protección.</t>
  </si>
  <si>
    <t>3.6</t>
  </si>
  <si>
    <t>¿Uso los conocimientos tradicionales y propiedad intelectual de los Pueblos Indígenas solo con su consentimiento libre, previo e informado?</t>
  </si>
  <si>
    <t>Llevar a cabo un proceso de consentimiento libre, previo e informado para utilizar los conocimientos tradicionales y propiedad intelectual de los Pueblos Indígenas.</t>
  </si>
  <si>
    <t>Acuerdo vinculante por escrito con los Pueblos Indígenas sobre el uso de sus conocimientos tradicionales y propiedad intelectual.</t>
  </si>
  <si>
    <t>¿Compenso a los Pueblos Indígenas por el uso de sus conocimientos tradicionales y propiedad intelectual?</t>
  </si>
  <si>
    <t>Compensar a los Pueblos Indígenas, como establecido en el acuerdo vinculante, si se van a utilizar sus conocimientos tradicionales y propiedad intelectual.</t>
  </si>
  <si>
    <t>PRINCIPIO 4 | Relaciones con las Comunidades</t>
  </si>
  <si>
    <t>4.1</t>
  </si>
  <si>
    <t>¿Cuento con una identificación de las Comunidades Locales dentro de mi Unidad de Manejo o en sus alrededores y que pueden verse afectados por mis actividades?</t>
  </si>
  <si>
    <t>Identificar a las Comunidades Locales ubicadas en mi Unidad de Manejo o en sus alrededores y que pueden verse afectadas por mis actividades.</t>
  </si>
  <si>
    <t>¿Identifica la evaluación de alguna Comunidad Local, potencialmente afectada por mis actividades?</t>
  </si>
  <si>
    <t>¿He documentado y mapeado los derechos (consuetudinarios y otros)y obligaciones aplicables de las Comunidades Locales?</t>
  </si>
  <si>
    <t>Documentar/mapear la presencia de las Comunidades Locales, y sus derechosy obligaciones.</t>
  </si>
  <si>
    <t>¿Involucro de forma culturalmente apropiadaa lasComunidades Locales para documentar y mapear sus derechosy obligaciones aplicables?</t>
  </si>
  <si>
    <t xml:space="preserve">Involucrar de manera culturalmente apropiado a las Comunidades Locales en identificar sus derechosy obligaciones aplicables. </t>
  </si>
  <si>
    <t>4.2</t>
  </si>
  <si>
    <t>¿He informado a las Comunidades Locales cuándo, dónde y cómo pueden hacer comentarios y solicitar la modificación de las actividades de manejo en la medida necesaria para proteger sus derechos, recursos, tierras y territorios?</t>
  </si>
  <si>
    <t>Informar a las Comunidades Locales cuándo, dónde y cómo pueden hacer comentarios y solicitar la modificación de las actividades de manejo en la medida necesaria para proteger sus derechos, recursos, tierras y territorios.</t>
  </si>
  <si>
    <t>¿Cuento con mecanismos para asegurarme de que no violo los derechos de las Comunidades Locales?</t>
  </si>
  <si>
    <t>Implementar mecanismo para asegurar que no se violan los derechosde las Comunidades Locales.</t>
  </si>
  <si>
    <t>Si mis actividades de manejo forestal violan los derechos de las Comunidades Locales, ¿Detengo las actividades de manejo y corrijo la situación?</t>
  </si>
  <si>
    <t>Detener las actividades y corregir la situación en caso de que se hayan violado los derechos de las Comunidades Locales.</t>
  </si>
  <si>
    <t>4.X</t>
  </si>
  <si>
    <t>Si mis actividades de manejo forestal pueden afectar a los derechos de los Pueblos Tradicionales, ¿Ellos han dado su consentimiento libre, previo e informado?</t>
  </si>
  <si>
    <t xml:space="preserve">Aplicar un proceso de consentimiento libre, previo e informado con los Pueblos Tradicionales, si mis actividades pueden afectarlos. </t>
  </si>
  <si>
    <t>4.3</t>
  </si>
  <si>
    <t>¿Prefiero utilizar trabajadores y servicios locales?</t>
  </si>
  <si>
    <t xml:space="preserve">Dar preferencia al empleo y los servicios locales. </t>
  </si>
  <si>
    <t>Incluir en el procedimiento de contratación y empleo (si existe) la preferencia por el empleo y los servicios locales.</t>
  </si>
  <si>
    <t>4.4</t>
  </si>
  <si>
    <t>¿Identifico con el involucramiento culturalmente apropiado de las Comunidades Locales las oportunidades de desarrollo social y económico local?</t>
  </si>
  <si>
    <t>Identificar con el involucramiento delas Comunidades Locales las oportunidades de desarrollo social y económico local.</t>
  </si>
  <si>
    <t>¿Participo en actividades de desarrollo social y económico en mi comunidad o región?</t>
  </si>
  <si>
    <t>Implementar actividades que apoyen al desarrollo social y económico ocal.</t>
  </si>
  <si>
    <t>Llevar registro de las actividades que contribuyen al desarrollo local.</t>
  </si>
  <si>
    <t>4.5</t>
  </si>
  <si>
    <t>¿Identifico, con el involucramiento culturalmente apropiado de las Comunidades Locales, si mis actividades de manejo forestal generan impactos negativos significativos en las Comunidades Locales?</t>
  </si>
  <si>
    <t>Identificar, con el involucramiento culturalmente apropiado de las Comunidades Locales, si las actividades de manejo generan impactos negativos significativos en las Comunidades Locales.</t>
  </si>
  <si>
    <t>¿Cuento con medidas de prevención desarrolladas con el involucramiento culturalmente apropiado de las Comunidades Locales, para evitar que ocurran impactos negativos significativos?</t>
  </si>
  <si>
    <t>Identificar e implementar, con el involucramiento culturalmente apropiado de las Comunidades Locales, medidas preventivas para evitar los impactos negativos de las actividades de manejo.</t>
  </si>
  <si>
    <t>¿He tratado de arreglar los impactos negativos significativos que han generado mi actividades?</t>
  </si>
  <si>
    <t>Reparar cualquier impacto negativo significativo, si es que se haya producido.</t>
  </si>
  <si>
    <t>4.6</t>
  </si>
  <si>
    <t xml:space="preserve">¿Tengo un procedimiento que me ayude a abordar las controversias que puedan surgir con las Comunidades Locales? </t>
  </si>
  <si>
    <t>Procedimiento para abordar las controversias que puedan surgir con las Comunidades Locales.</t>
  </si>
  <si>
    <t>¿Involucro de forma culturalmente apropiada a las Comunidades Locales en la elaboración del procedimiento?</t>
  </si>
  <si>
    <t>Involucrar de manera culturalmente apropiada a las Comunidades Locales en la elaboración del procedimiento de resolución de controversias.</t>
  </si>
  <si>
    <t>¿He puesto el procedimiento de resolución de controversias con las Comunidades Locales a disposición pública?</t>
  </si>
  <si>
    <t>Poner el procedimiento para abordar controversias con las Comunidades Locales a disposición pública.</t>
  </si>
  <si>
    <t>¿Se han abordado oportunamente las controversias relacionadas con los impactos negativos de las actividades de manejo forestal y se han resuelto o se han tomado medidas para resolverlas?</t>
  </si>
  <si>
    <t>Resolver las controversias siguiendo el procedimiento. Asegurar de hacer todo lo posible para solucionar las controversias, antes de llegar a instancias legales.</t>
  </si>
  <si>
    <t>¿Existe un registro de las controversias en las que he participado con las Comunidades Locales?</t>
  </si>
  <si>
    <t>Llevar registro de las controversias y los procesos de resolución de éstas, con las Comunidades Locales.</t>
  </si>
  <si>
    <t>¿Ofrezco compensaciones justas a las Comunidades Locales , como parte de la resolución de la controversia, de acuerdo a las normas legales?</t>
  </si>
  <si>
    <t xml:space="preserve">Ofrecer compensación a las Comunidades Localesde acuerdo con las normas legales. </t>
  </si>
  <si>
    <t>Acuerdo sobre las compensaciones con las Comunidades Locales.</t>
  </si>
  <si>
    <t>¿Detengo las actividades forestales si hay un conflicto conComunidades Locales por impactos negativos del manejo?</t>
  </si>
  <si>
    <t>Detener las actividades forestales en las zonas de controversias con las Comunidades Locales, hasta que se resuelvan.</t>
  </si>
  <si>
    <t>4.7</t>
  </si>
  <si>
    <t>Con el involucramiento culturalmente apropiado de las Comunidades Locales ¿He identificado los sitios de especial importancia para ellos, sobre los cuales tengan derechos?</t>
  </si>
  <si>
    <t>Identificar a los lugares de especial importancia para lasComunidades Locales, con su involucramiento culturalmente apropiado.</t>
  </si>
  <si>
    <t>Documentar/mapear loslugares importantes para las Comunidades Locales.</t>
  </si>
  <si>
    <t>Con el involucramiento de las Comunidades Locales ¿He diseñado e implementado medidas de protección de los sitios previamente identificados?</t>
  </si>
  <si>
    <t>Diseñar e implementar medidas de protección de lugares de especial importancia para las Comunidades Locales, con su involucramientoculturalmente apropiado.</t>
  </si>
  <si>
    <t xml:space="preserve">Acciones </t>
  </si>
  <si>
    <t>¿Detengo las actividades de manejo forestal, en caso de que se descubran nuevos lugares de importancia para las Comunidades Locales, hasta que se acuerden medidas de protección?</t>
  </si>
  <si>
    <t>Detener las actividades de manejo, en caso de que se descubran nuevos lugares de especial importancia para las Comunidades Locales, hasta que se acuerden medidas de protección.</t>
  </si>
  <si>
    <t>4.8</t>
  </si>
  <si>
    <t>¿Utilizo los conocimientos tradicionales o la propiedad intelectualde los Pueblos Tradicionales?</t>
  </si>
  <si>
    <t>Identificar los conocimientos tradicionales y la propiedad intelectual de los Pueblos Tradicionales.</t>
  </si>
  <si>
    <t>¿Utilizo los conocimientos tradicionales o la propiedad intelectual de los Pueblos Tradicionales?</t>
  </si>
  <si>
    <t>Acuerdo vinculante con las comunidades sobre uso de conocimientos tradicionales y propiedad intelectual.</t>
  </si>
  <si>
    <t xml:space="preserve">Implementar un proceso de consentimiento libre , previo e informadopara utilizar los conocimientos tradicionales o la propiedad intelectual. </t>
  </si>
  <si>
    <t>¿Compenso a los Pueblos Tradicionales por el uso de sus conocimientos tradicionales y su propiedad intelectual?</t>
  </si>
  <si>
    <t>Compensar a los Pueblos Tradiciones por el uso de los conocimientos tradicionales de acuerdo a lo establecido en el acuerdo.</t>
  </si>
  <si>
    <t>PRINCIPIO 5 | Beneficios del Bosque*</t>
  </si>
  <si>
    <t>5.1</t>
  </si>
  <si>
    <t>¿He identificado los diferentes productos o servicios que puedo cultivar, cosechar y/o vender de mi Unidad de Manejo?</t>
  </si>
  <si>
    <t>Identificar la gama de recursos y servicios que se pueden cultivar, cosechar y/o vender de mi Unidad de Manejo.</t>
  </si>
  <si>
    <t>¿Aprovecho los diversos recursos y servicios identificados que se encuentran en mi Unidad de Manejo, en consonancia con mis objetivos de manejo?</t>
  </si>
  <si>
    <t>Aprovechar los diversos recursos y servicios identificados que se encuentran en mi Unidad de Manejo, en consonancia con mis objetivos de manejo.</t>
  </si>
  <si>
    <t>¿He puesto a disposición de otros el aprovechamiento de recursos y servicios presentes en la Unidad de Manejo en consonancia con los objetivos del manejo?</t>
  </si>
  <si>
    <t>Poner a disposición de otros el aprovechamiento de recursos o servicios presentes en la Unidad de Manejo, en consonancia con los objetivos del manejo.</t>
  </si>
  <si>
    <t>¿Conozco/utilizo el procedimiento de Servicios de Ecosistemas del FSC? ¿Hago alguna declaración promocional sobre los "servicios del ecosistema"?</t>
  </si>
  <si>
    <t>En caso de que no lo conozca puede capacitarse sobre el Procedimiento de los Servicios de los Ecosistemas de FSC (FSC-PRO-30-006 V2-0). En caso que lo está aplicando, debe cumplir con sus requerimientos.</t>
  </si>
  <si>
    <t>5.2</t>
  </si>
  <si>
    <t>¿Aprovecho madera de mi Unidad de Manejo?</t>
  </si>
  <si>
    <t>Gracias. Continúe con la pregunta número 104.</t>
  </si>
  <si>
    <t>¿He determinado tasas de aprovechamiento o corta anual permisible de madera?</t>
  </si>
  <si>
    <t xml:space="preserve">Cálculos de la tasa de aprovechamiento o corta anual permisible de la madera. </t>
  </si>
  <si>
    <t>¿Extraigo madera en un nivel de aprovechamiento sostenible o inferior a éste?</t>
  </si>
  <si>
    <t>Extraer madera a una taza de aprovechamiento sostenible o inferior a ésta.</t>
  </si>
  <si>
    <t>¿Llevo un registro del volumen de madera que aprovecho?</t>
  </si>
  <si>
    <t xml:space="preserve">Llevar registro del volumen de madera cortada. Comparación de lorealmente aprovechado con el nivel de aprovechamiento sostenible calculado. </t>
  </si>
  <si>
    <t>¿Aprovecho productos forestales no maderables (p. Ej. látex, frutos secos, miel etc.) de mi Unidad de Manejo?</t>
  </si>
  <si>
    <t>Gracias. Continúe con la pregunta número 108.</t>
  </si>
  <si>
    <t>¿He determinado una tasa de aprovechamiento sostenible para los productos forestales no maderables que aprovecho?</t>
  </si>
  <si>
    <t xml:space="preserve">Cálculos del nivel de aprovechamiento permisible de los productos forestales no maderables. </t>
  </si>
  <si>
    <t>¿Aprovecho los productos forestales no maderables a esa tasa sostenible o por debajo de ella?</t>
  </si>
  <si>
    <t>Aprovechar productos forestales no maderables a una tasa sostenible o inferior a ésta.</t>
  </si>
  <si>
    <t>¿Guardo un registro del volumen de productos forestales no maderables que aprovecho?</t>
  </si>
  <si>
    <t xml:space="preserve">Llevar registro de productos forestales no maderables aprovechados. Comparación de lo realmente aprovechado con el nivel de aprovechamiento sostenible calculado. </t>
  </si>
  <si>
    <t>5.3</t>
  </si>
  <si>
    <t>¿Llevo registro de los costos relacionados con todas las actividades, incluyendo las que contribuyen a prevenir y mitigar o compensar los impactos negativos de mis actividades?</t>
  </si>
  <si>
    <t>Llevar registro de todos los costos, incluyendo los que contribuyen a la prevención, mitigación o compensación de los impactos negativos de mis actividades.</t>
  </si>
  <si>
    <t>¿Identifico los impactos positivos de mis actividades de manejo forestal?</t>
  </si>
  <si>
    <t xml:space="preserve">Identificar los impactos positivos de las actividades de manejo forestal. </t>
  </si>
  <si>
    <t>¿Identificolos impactos positivos de mis actividades de manejo forestal?</t>
  </si>
  <si>
    <t>Incluir en el Plan de Manejo los impactos positivos de las actividades de manejo.</t>
  </si>
  <si>
    <t>5.4</t>
  </si>
  <si>
    <t xml:space="preserve">¿Utilizo bienes, servicios o instalaciones de terceras personas o empresas? ¿Éstos son de la vecindad? </t>
  </si>
  <si>
    <t>Usar preferentemente bienes, servicios o instalaciones locales, siempre que estén disponibles y sean de costos razonables. De no ser así, realizar esfuerzos razonables para fomentar su instalación y establecimiento.</t>
  </si>
  <si>
    <t>5.5</t>
  </si>
  <si>
    <t>¿Conozco los costos de mis actividades de manejo forestal y los precios de los productos que vendo? ¿Soy capaz de calcular la relación costo/beneficio?</t>
  </si>
  <si>
    <t>Presupuesto de mis actividades o una lista de los costos de las actividades y los precios de venta de los productos. Realizar un cálculo del beneficio/costo de la operación.</t>
  </si>
  <si>
    <t>¿Tengo e implemento recursos asignados para cumplir con el plan de manejo y el estándar de certificación de FSC?</t>
  </si>
  <si>
    <t>Tener e implementar recursos asignados para cumplir con el plan de manejo y el estándar de certificación de FSC.</t>
  </si>
  <si>
    <t>PRINCIPIO 6 | Valores e Impactos Ambientales</t>
  </si>
  <si>
    <t>6.1</t>
  </si>
  <si>
    <t>¿Tengo una evaluación que identifique los valores ambientales dentro de mi Unidad de Manejo o fuera de ella cuando puedan verse afectados por mis actividades?</t>
  </si>
  <si>
    <t>Identificar a los valores ambientales a través de la experiencia, observaciones directas, consulta con expertos y involucramiento con actores afectados e interesados.</t>
  </si>
  <si>
    <t>Identificación de valores ambientales.</t>
  </si>
  <si>
    <t>Documento sobre Valores Ambientales: Incluir los valores ambientales identificados.</t>
  </si>
  <si>
    <t>6.2</t>
  </si>
  <si>
    <t>Antes de realizar las actividades de manejo ¿Conozco los impactos potenciales que podrían tener sobre los valores ambientales identificados?</t>
  </si>
  <si>
    <t xml:space="preserve">Identificar, previo a las actividades, los impactos actuales y potenciales de las actividades de manejo sobre los valores ambientales. </t>
  </si>
  <si>
    <t>Documento sobre Valores Ambientales: Incluir los potenciales impactos sobre los valores ambientales identificados previo al manejo.</t>
  </si>
  <si>
    <t xml:space="preserve"> Documentos</t>
  </si>
  <si>
    <t>6.3</t>
  </si>
  <si>
    <t>¿Realizo las actividades de forma que se prevengan y protejan a los valores ambientales de posibles impactos negativos?</t>
  </si>
  <si>
    <t>Documento sobre Valores Ambientales: Incluir las actividadesque prevengan y protejan a los valores ambientales de posibles impactos negativos.</t>
  </si>
  <si>
    <t>Implementar actividades de tal manera que prevengan y protejan alos valores ambientales de posibles impactos negativos.</t>
  </si>
  <si>
    <t>Si he causado un impacto, ¿Cambio las prácticas y reparo o mitigo el daño ocasionado?</t>
  </si>
  <si>
    <t xml:space="preserve">Cambiar las prácticas cuando éstas provocan impactos negativos en los valores ambientales y reparar o mitigar los daños ocasionados. </t>
  </si>
  <si>
    <t>6.4</t>
  </si>
  <si>
    <t>En la evaluación de los valores ambientales. ¿Identifico alguna especie rara, amenazada o incluido en CITES, y sus hábitats?</t>
  </si>
  <si>
    <t>Identificar las especies raras y amenazadas, e incluidas en CITES, y sus hábitats a través de observaciones directas y al menos consultar a autoridades y/u organismos públicos.</t>
  </si>
  <si>
    <t>Si se identifican especies raras y amenazadas, y especies incluidas en CITES, y sus hábitats, ¿Tengo medidas para proteger esas especies y sus hábitats?</t>
  </si>
  <si>
    <t>Definir e implementar medidas para proteger las especies raras y amenazadas y sus hábitats.</t>
  </si>
  <si>
    <t>Medidas de protección para especies raras y amenazadas y sus hábitats.</t>
  </si>
  <si>
    <t>Documento sobre Valores Ambientales: Incluirimpactos potenciales y medidas de gestión específicas para proteger las especies raras y amenazadas y sus hábitats.</t>
  </si>
  <si>
    <t>Si se identifican especies raras y amenazadas, y especies incluidas en CITES, y sus hábitats, ¿Tengo medidas para evitar la caza, pesca, captura o recolección de esas especies?</t>
  </si>
  <si>
    <t>Aplicar procedimiento para evitar actividades ilegales incluyendo caza, pesca, captura y recolección de las especies raras, amenazadas e incluidas en CITES.</t>
  </si>
  <si>
    <t>6.5</t>
  </si>
  <si>
    <t>¿He identificado ecosistemas nativos en mi Unidad de Manejo?</t>
  </si>
  <si>
    <t>Identificar los ecosistemas nativos dentro de la Unidad de Manejo a través de observaciones directas y al menos consulta a autoridades y/u organismos públicos locales.</t>
  </si>
  <si>
    <t>Documento sobre Valores Ambientales: Incluir los ecosistemas nativos identificados. (mapa o croquis).</t>
  </si>
  <si>
    <t>¿Protejo los ecosistemas nativos en mi Unidad de Manejo?</t>
  </si>
  <si>
    <t>Proteger áreas de ecosistemas nativos en mi Unidad de Manejo.</t>
  </si>
  <si>
    <t>Documento sobre Valores Ambientales: Incluir medidas de protección de los ecosistemas nativos.</t>
  </si>
  <si>
    <t>¿Contribuyo a restaurar y regenerar ecosistemas a condiciones nativos?</t>
  </si>
  <si>
    <t>Documento sobre Valores Ambientales: Incluir medidas para restaurar los ecosistemas nativos.</t>
  </si>
  <si>
    <t>Restaurar áreas de ecosistemas nativos en mi Unidad de Manejo.</t>
  </si>
  <si>
    <t>Las áreas de los ecosistemas nativos, en conjunto con otros componentes de conservación, ¿cubren una superficie igual o mayor al 10% de mi Unidad de Manejo?</t>
  </si>
  <si>
    <t>Las áreas de los ecosistemas nativos, en conjunto con otros componentes de conservación, suman el 10% o más de la superficie de la Unidad de Manejo. (Si forma parte de un grupo de manejo forestal , vea el Estándar de Grupos de Manejo Forestal(FSC-STD-30-005 V2-0).</t>
  </si>
  <si>
    <t>6.6</t>
  </si>
  <si>
    <t>¿Protejo las especies que viven en las áreas de los ecosistemas nativos y sus hábitats en la Unidad de Manejo?</t>
  </si>
  <si>
    <t>Identificar previamente lasespecies y las características de sus hábitats de ecosistemas nativos.</t>
  </si>
  <si>
    <t>Definir e implementar las medidas para proteger y mejorar o restaurar las especies y sus hábitats en los ecosistemas nativos.</t>
  </si>
  <si>
    <t>6.7</t>
  </si>
  <si>
    <t>¿Conozco los cursos (arroyos, ríos) y cuerpos (lagunas, lagos naturales) de agua, que existen en la Unidad de Manejo?</t>
  </si>
  <si>
    <t>Identificar los cursos (arroyos, ríos) y cuerpos (lagunas, lagos naturales) de agua que existen en la Unidad de Manejo.</t>
  </si>
  <si>
    <t>¿Protejo la calidad y la cantidad de agua de los cursos y cuerpos de agua, así como la vegetación que hay junto a ellos?</t>
  </si>
  <si>
    <t>Aplicar medidas de protección y restauraciónde los cursos y cuerpos de agua, así como la vegetación que hay junto a ellos.</t>
  </si>
  <si>
    <t>Incluir en el Plan de Manejo medidas de protección y restauración de los cursos y cuerpos de agua, así como la vegetación que hay junto a ellos.</t>
  </si>
  <si>
    <t>¿Reparo los daños que causo a los cursos y cuerpos de agua y a la vegetación que hay junto a ellos?</t>
  </si>
  <si>
    <t>Implementar medidas necesarias para reparar los daños causados a los cursos y cuerpos de agua y a la vegetación que hay junto a ellos.</t>
  </si>
  <si>
    <t>6.8</t>
  </si>
  <si>
    <t>¿Mantengo una mezcla de especies, tamaños y edades de árboles en la Unidad de Manejo, de acuerdo con el paisaje?</t>
  </si>
  <si>
    <t>Incluir en el Plan de Manejo medidas para mantener una mezcla de especies, tamaños, edades de árboles de acuerdo con el paisaje.</t>
  </si>
  <si>
    <t xml:space="preserve">¿Mantengo una mezcla de especies, tamaños y edades de los árboles en la Unidad de Manejo, de acuerdo con el paisaje? </t>
  </si>
  <si>
    <t>Implementar medidas para mantener una mezcla de especies, tamaños, edades de árboles de acuerdo con el paisaje.</t>
  </si>
  <si>
    <t>Si la mezcla de especies, tamaños y edades de árboles en la Unidad de Manejose ha visto afectada por las actividades de manejo, ¿Hago algo para restaurarla?</t>
  </si>
  <si>
    <t>Se incluirán en el Plan de Manejo medidas para restaurar una mezcla de especies, tamaños y edades de árboles en la Unidad de Manejo, si ésta se ha visto afectada por las actividades de manejo.</t>
  </si>
  <si>
    <t>Restaurar una mezcla de especies, tamaños y edades de árboles en la Unidad de Manejo, si ésta ha sido afectada por las actividades de manejo.</t>
  </si>
  <si>
    <t>6.9/6.10/6.11</t>
  </si>
  <si>
    <t>¿Incluye mi Unidad de Manejo plantaciones forestales o cuenta con otros usos de suelo no forestales en áreas dónde anteriormente había bosque natural o áreas de Alto Valor de Conservación?</t>
  </si>
  <si>
    <t>El FSC en general no permite la conversión de bosques naturales en plantaciones u otros usos de suelo, sin embargo, acepta conversiones mínimas de bosques naturales en caso de que: 
a) Afectase a una porción muy limitada del área de la Unidad de Manejo (5%); y
b) Produjese beneficios sociales y de conservación claros, sustanciales, adicionales, seguros y a largo plazo en la Unidad de Manejo; y
c) No dañase ni amenazara a los Altos Valores de Conservación, ni a los lugares o recursos necesarios
para mantener o mejorar dichos Altos Valores de Conservación.
Por favor revise Principios 6.9; 6.10; 6.11 de los Principios y Criterios de FSC (FSC-STD-01-001 V5-3) y la Política de Conversión de FSC (FSC-POL-007-011) para evaluar sí, y bajo qué condiciones, su Unidad de Manejo puede certificarse FSC.</t>
  </si>
  <si>
    <t>PRINCIPIO 7 | Planificación del Manejo</t>
  </si>
  <si>
    <t>7.1</t>
  </si>
  <si>
    <t>¿Cuento con un Plan de Manejo?</t>
  </si>
  <si>
    <t>Plan de Manejo Forestal.</t>
  </si>
  <si>
    <t>¿He incluido en mi Plan de Manejo la visión y los valores de mi Organización?</t>
  </si>
  <si>
    <t>Incluir en el Plan de Manejo la visión y los valores de mi Organización?</t>
  </si>
  <si>
    <t>¿He incluido en mi Plan de Manejo objetivosmedibles (incluyendo objetivos sociales y ambientales) que se puede monitorear a lo largo del tiempo?</t>
  </si>
  <si>
    <t>Incluir en el Plan de Manejo objetivos medibles (incluyendo objetivos sociales y ambientales) que se puedan monitorear a lo largo del tiempo.</t>
  </si>
  <si>
    <t>7.2</t>
  </si>
  <si>
    <t>¿He incluido en mi Plan de Manejo las actividades que voy a realizar para cumplir con los objetivos?</t>
  </si>
  <si>
    <t>Incluir en el Plan de Manejo las actividades a realizar para cumplir con los objetivos del manejo.</t>
  </si>
  <si>
    <t>¿He incluido en mi Plan de Manejo todos los temas que establece el estándar FSC en sus Anexos E y F?</t>
  </si>
  <si>
    <t>Incluir en el Plan de Manejo todo lo requerido por el Anexo E y F del estándar FSC.</t>
  </si>
  <si>
    <t>7.3</t>
  </si>
  <si>
    <t>¿Doy seguimiento y superviso la implementación y monitoreo de las metas verificables del Plan de Manejo?</t>
  </si>
  <si>
    <t>Dar seguimiento y supervisar la implementación y monitorear las metas verificables del Plan de Manejo.</t>
  </si>
  <si>
    <t xml:space="preserve"> Acciones</t>
  </si>
  <si>
    <t>7.4</t>
  </si>
  <si>
    <t>¿Reviso y actualizo mi Plan de Manejo cada 5 años, o cuando lo exigen las normas legales?</t>
  </si>
  <si>
    <t>Revisar y actualizar el Plan de Manejo cada 5 años, o cuando lo exijan las normas legales.</t>
  </si>
  <si>
    <t>7.5</t>
  </si>
  <si>
    <t>¿Tengo un resumen del Plan de Manejo que está a disposición pública?</t>
  </si>
  <si>
    <t xml:space="preserve">Poner a disposición pública un resumen del Plan de Manejo. </t>
  </si>
  <si>
    <t>Documento</t>
  </si>
  <si>
    <t>7.6</t>
  </si>
  <si>
    <t>¿Hay personas afectadas por, o que estén interesadas en mi manejo forestal?</t>
  </si>
  <si>
    <t>Identificar y registrar las partes interesadas y afectadas.</t>
  </si>
  <si>
    <t>Si personas interesadas lo solicitan, ¿Les informo sobre mis actividades de manejo forestal?</t>
  </si>
  <si>
    <t>Informar a personas interesadas sobre las actividades de manejo forestal.</t>
  </si>
  <si>
    <t>¿Aseguro de involucrar a personas afectadas en la planificación y el monitoreo de las actividades de manejo forestal?</t>
  </si>
  <si>
    <t>Dar lugar a las partes afectadas para que participen en la planificación y monitoreo de las actividades de manejo forestal que los afecten.</t>
  </si>
  <si>
    <t>Registro de las reuniones con las partes afectadas e interesadas.</t>
  </si>
  <si>
    <t>PRINCIPIO 8 | Monitoreo y evaluación</t>
  </si>
  <si>
    <t>8.1</t>
  </si>
  <si>
    <t>¿Tengo un Plan de Monitoreo de la implementación del Plan de Manejo?</t>
  </si>
  <si>
    <t>Elaborar un Plan de Monitoreo de la implementación del Plan de Manejo.</t>
  </si>
  <si>
    <t>¿Implemento el Plan de Monitoreo?</t>
  </si>
  <si>
    <t>Implementar el Plan de Monitoreo.</t>
  </si>
  <si>
    <t>8.2</t>
  </si>
  <si>
    <t>¿Monitoreo los impactos sociales y ambientales de mis actividades de manejo forestal, y los cambios en las condiciones ambientales?</t>
  </si>
  <si>
    <t>Realizar el monitoreo de los impactos sociales y ambientales, consecuencia de mis actividades de manejo forestal, y los cambios en las condiciones ambientales.</t>
  </si>
  <si>
    <t>8.3</t>
  </si>
  <si>
    <t>¿Tomo en cuenta los resultados del monitoreo para la adecuación oportuna de mi Plan de Manejo?</t>
  </si>
  <si>
    <t>Incorporar los resultados del monitoreo periódicamente en el Plan de Manejo.</t>
  </si>
  <si>
    <t>8.4</t>
  </si>
  <si>
    <t>¿Tengo un resumen de los resultados del monitoreo, y se encuentra disponible públicamente?</t>
  </si>
  <si>
    <t xml:space="preserve">Poner a disposición públicalos resultados del monitoreo. </t>
  </si>
  <si>
    <t>8.5</t>
  </si>
  <si>
    <t>¿Vendo algún producto forestal con certificación FSC?</t>
  </si>
  <si>
    <t>Gracias. Continúe con la pregunta número 150.</t>
  </si>
  <si>
    <t>¿Tengo e implemento un sistema de trazabilidad y seguimiento de todos los productos que comercializo con certificación FSC?</t>
  </si>
  <si>
    <t>Tener e implementar un sistema de trazabilidad y seguimiento de todos los productos que comercializo con certificación FSC.</t>
  </si>
  <si>
    <t>¿Cuento con registros de todos los productos vendidoscon certificación FSC, en los últimos 5 años?</t>
  </si>
  <si>
    <t>Llevar registro de todos los productos vendidoscon certificación FSC, incluyendo documentos de transporte (remitos/guías), facturas de venta, planillas de datos, con toda la información requerida por el estándar FSC. Guardar registros al menos durante 5 años.</t>
  </si>
  <si>
    <t>PRINCIPIO 9 | Altos Valores de Conservación*</t>
  </si>
  <si>
    <t>9.1</t>
  </si>
  <si>
    <t>¿Tengo una evaluación que identifica la presencia o no de Altos Valores de Conservaciónen miUnidad de Manejo?</t>
  </si>
  <si>
    <t>Evaluar y registrar la presencia y el estado de losAltos Valores de Conservación en la Unidad de Manejo.</t>
  </si>
  <si>
    <t>¿La evaluación de Altos Valores de Conservación se basa en observaciones directas, consultas con actores locales, afectados e interesados, y mapas o la Mejor Información Disponible (Anexo D y Anexo H del estándar)?</t>
  </si>
  <si>
    <t>Tomar en cuenta para la evaluación de Altos Valores de Conservaciónlas siguientes fuentes: observaciones directas, consultas con actores locales, afectados e interesados, mapas, o la Mejor Información Disponible (Anexo D y Anexo H del estándar).</t>
  </si>
  <si>
    <t>¿Identifica la evaluación que hayan Altos Valores de Conservación en mi Unidad de Manejo?</t>
  </si>
  <si>
    <t>Si la evaluación no identifica Altos Valores de Conservación, continúe con pregunta número 163.</t>
  </si>
  <si>
    <t>9.2</t>
  </si>
  <si>
    <t>¿Conozco las amenazas para la conservación de los Altos Valores de Conservación y sus áreas?</t>
  </si>
  <si>
    <t>Identificar y registrar las amenazas para la conservación de los Altos Valores de Conservación y sus áreas.</t>
  </si>
  <si>
    <t>¿Tengo un plan para mantener o mejorar los Altos Valores de Conservación identificados?</t>
  </si>
  <si>
    <t xml:space="preserve">Plan que define acciones concretas y de carácter preventivo para mantener y mejorarlos Altos Valores de Conservación y sus áreas. </t>
  </si>
  <si>
    <t>¿He pedido a personas afectadas o interesadas y expertos en la materia su opinión o aporte para elaborar el plan para mantener o mejorar los Altos Valores de Conservación?</t>
  </si>
  <si>
    <t>Involucrar a las partes afectadas/interesadas y expertos en la materia en el desarrollo del plan para mantener o mejorar los Altos Valores de Conservación y sus áreas.</t>
  </si>
  <si>
    <t>¿Mi Unidad de Manejo forma parte de un Paisaje Forestal Intacto?</t>
  </si>
  <si>
    <t>Identificar y registrar si la Unidad de Manejo forma parte de un Paisaje Forestal Intacto.</t>
  </si>
  <si>
    <t>¿Cuento con medidas de protección para las zonas núcleos y en general para todo el Paisaje Forestal Intacto?</t>
  </si>
  <si>
    <t>Definir e implementar las medidas de protección para el Paisaje Forestal Intacto y limitar las actividades de aprovechamiento. (Vea detalles sobre Paisaje Forestal Intacto en el estándar del FSC).</t>
  </si>
  <si>
    <t>9.3</t>
  </si>
  <si>
    <t>¿Implemento las acciones concretas definidas paramantener o mejorar los Altos Valores de Conservación y sus áreas?</t>
  </si>
  <si>
    <t xml:space="preserve">Implementarlas acciones definidas para mantener o mejorar los Altos Valores de Conservación y sus áreas. </t>
  </si>
  <si>
    <t>¿He afectado los Altos Valores de Conservación o a sus áreas con mis actividades de manejo?</t>
  </si>
  <si>
    <t>Detengo inmediatamente las actividades, restauro lo afectado y adecuo las medidas de protección de los Altos Valores de Conservación.</t>
  </si>
  <si>
    <t>9.4</t>
  </si>
  <si>
    <t>¿Realizo un monitoreo periódicamente de los Altos Valores de Conservación y de la implementación del plan para mantenerlos?</t>
  </si>
  <si>
    <t xml:space="preserve">Realizar el monitoreo de los Altos Valores de Conservación y sus áreas y de la implementación del plan para mantenerlos. </t>
  </si>
  <si>
    <t>¿Consulto con vecinos, partes interesadas o afectadas los resultados del monitoreo y adapto las estrategias si es necesario?</t>
  </si>
  <si>
    <t>Tomar en consideración aportes de vecinos actores afectados e interesados y expertos en la materia para los resultados del monitoreo de los Altos Valores de Conservación.</t>
  </si>
  <si>
    <t>¿Tomo en cuenta los resultados del monitoreo para la adecuación de mi plan para mantener y mejorar los Altos Valores de Conservación y sus áreas?</t>
  </si>
  <si>
    <t>Adaptar el plan y las acciones para mantener ymejorar los Altos Valores de Conservación, si eso es necesario.</t>
  </si>
  <si>
    <t>PRINCIPIO 10 | Implementación de las Actividades de Manejo</t>
  </si>
  <si>
    <t>10.1</t>
  </si>
  <si>
    <t>¿En mi Unidad de Manejo hay una regeneración o reforestación oportuna después del aprovechamiento final, de tal manera que proteja los valores ambientales?</t>
  </si>
  <si>
    <t xml:space="preserve">Asegurar que la regeneración o reforestación después del aprovechamiento final se realice de tal manera que protejan los valores ambientales. </t>
  </si>
  <si>
    <t>¿En mi Unidad de Manejo hay una regeneración o reforestación oportuna después del aprovechamiento final, de tal manera que protejan los valores ambientales?</t>
  </si>
  <si>
    <t>Incluir en el Plan de Manejo los tratamientos para las áreas cosechadas y las reglas para el manejo de la regeneración de tal manera que protejan a los valores ambientales.</t>
  </si>
  <si>
    <t>10.2</t>
  </si>
  <si>
    <t>¿Uso especies arbóreas exóticasen mi Unidad de Manejo?</t>
  </si>
  <si>
    <t>Si</t>
  </si>
  <si>
    <t>Justificar la elección de las especies, principalmente cuando éstas sean exóticas.</t>
  </si>
  <si>
    <t>10.3</t>
  </si>
  <si>
    <t>¿Utilizo especies arbóreas exóticas de comportamiento invasivo en mi Unidad de Manejo?</t>
  </si>
  <si>
    <t xml:space="preserve">Evitar la propagación fuera del área de plantación, con la implementación de medidas de mitigación adecuadas. </t>
  </si>
  <si>
    <t>¿Participo en programas para controlar los impactos invasivos de especies exóticas que no hayan sido introducidas por mí?</t>
  </si>
  <si>
    <t>Tener disposición de participar en programas para el control de los impactos invasivos de cualquier especie exótica no introducida por mí, si se me solicita.</t>
  </si>
  <si>
    <t>10.4</t>
  </si>
  <si>
    <t>¿Utilizo organismos genéticamente modificados?</t>
  </si>
  <si>
    <t>No usar material genéticamente modificado. ¡FSC no permite el uso de material genéticamente modificado!</t>
  </si>
  <si>
    <t>Incluir en el Plan de Manejo una declaración que no se utilicen organismos genéticamente modificados.</t>
  </si>
  <si>
    <t>10.5</t>
  </si>
  <si>
    <t>¿Utilizo prácticas adecuadas (para las especies, la vegetación y mis objetivos de manejo) para manejar mi Unidad de Manejo?</t>
  </si>
  <si>
    <t>Incluir en el Plan de Manejo tratamientos silvícolas ecológicamente adecuados.</t>
  </si>
  <si>
    <t>Implementartratamientos silvícolas ecológicamente adecuados.</t>
  </si>
  <si>
    <t>10.6</t>
  </si>
  <si>
    <t>¿Utilizo fertilizantes?</t>
  </si>
  <si>
    <t>Procedimiento para el uso y la reducción del uso de fertilizantes y demostrar que el uso de fertilizantes es la única manera de lograr los objetivos del manejo forestal.</t>
  </si>
  <si>
    <t>¿Reduzco el uso de fertilizantes?</t>
  </si>
  <si>
    <t>Demostrar que hago el esfuerzos para reducir el uso de fertilizantes.</t>
  </si>
  <si>
    <t>¿Llevo un registro de los fertilizantes utilizados?</t>
  </si>
  <si>
    <t>Llevar registro del uso de fertilizantes que incluya nombre comercial, ingrediente activo, lugar de la aplicación y superficie total bajo aplicación, dosis y cantidad total utilizada, fecha de aplicación, y frecuencia de uso.</t>
  </si>
  <si>
    <t>¿Protejo los valores ambientales cuando uso fertilizantes?</t>
  </si>
  <si>
    <t>Implementar medidas de prevención de daños a los valores ambientales cuando se utilizan fertilizantes.</t>
  </si>
  <si>
    <t>¿Reparo o mitigo los daños causados por el uso de fertilizantes?</t>
  </si>
  <si>
    <t>Reparar o mitigar los daños ocasionados a los valores ambientales por el uso de fertilizantes.</t>
  </si>
  <si>
    <t>10.7</t>
  </si>
  <si>
    <t>¿Uso pesticidas en la Unidad de Manejo?</t>
  </si>
  <si>
    <t>Cumplir con todos los requerimientos de la Política de Pesticida de FSC (FSC-POL-30-001 V3-0).</t>
  </si>
  <si>
    <t>Realizar una Evaluación de Riesgos Ambientales y Sociales (ERAS).</t>
  </si>
  <si>
    <t xml:space="preserve">Diseñar un sistema de manejo integrado de plagas que permita demostrar que se minimiza o reduzca el uso de pesticidas. </t>
  </si>
  <si>
    <t xml:space="preserve">Implementar el sistema de manejo integrado de plagas que permite demostrar que se minimiza o reduzca el uso de pesticidas. </t>
  </si>
  <si>
    <t>Política de plaguicidas de FSC; Procedimiento de uso de plaguicidas; Legislación nacional relativa al uso de plaguicidas; Guía de la OIT.</t>
  </si>
  <si>
    <t>¿Utilizo o almaceno algún pesticida que esté prohibido por el FSC?</t>
  </si>
  <si>
    <t xml:space="preserve">No usar y no almacenar pesticidas prohibidos por el FSC. </t>
  </si>
  <si>
    <t>¿Llevo registro de todos los pesticidas que utilizo?</t>
  </si>
  <si>
    <t>Llevar registros de los pesticidas que se utilizan, incluyendo el nombre comercial, el ingrediente activo, la cantidad utilizada de ingrediente activo, el período de uso, la ubicación y área del uso y la razón del uso.</t>
  </si>
  <si>
    <t>¿Manipulo, almaceno, transporto y utilizo los pesticidas de forma segura acorde a los requisitos de la Guía de la OIT y de la legislación vigente, y prevengo los potenciales impactos ambientales negativos?</t>
  </si>
  <si>
    <t>Desarrollar un procedimientos para la manipulación, almacenamiento, transporte y uso de pesticidas seguros.</t>
  </si>
  <si>
    <t>Implementar el procedimientos para la manipulación, almacenamiento, transporte y uso de pesticidas seguros.</t>
  </si>
  <si>
    <t>Procedimientos para la manipulación, almacenamiento, transporte y uso de pesticidas seguros.</t>
  </si>
  <si>
    <t>¿Prevengo, mitigo o reparo cualquier impacto negativo provocado por el uso de pesticidas?</t>
  </si>
  <si>
    <t>Prevenir, mitigar o reparar cualquier impacto negativo que haya sido causado por el uso de pesticidas.</t>
  </si>
  <si>
    <t>10.8</t>
  </si>
  <si>
    <t>¿Utilizo algún agente de control biológico?</t>
  </si>
  <si>
    <t>Procedimiento para el uso de agentes de control biológico.</t>
  </si>
  <si>
    <t>Legislación para el uso de agentes de control biológico, protocolos nacionales o internacionales.</t>
  </si>
  <si>
    <t>¿Minimizo y controlo el uso de agentes de control biológico?</t>
  </si>
  <si>
    <t>Reducir y tratar de evitar el uso de agentes de control biológico.</t>
  </si>
  <si>
    <t>Al usar agentes biológicos, ¿Implemento medidas de uso seguros que previenen daños a los valores ambientales?</t>
  </si>
  <si>
    <t>Aplicar medidas de prevención y protección de los valores ambientales al usar agentes biológicos.</t>
  </si>
  <si>
    <t>¿Llevo un registro del uso de los agentes de control biológico?</t>
  </si>
  <si>
    <t>Llevar registro del uso de agentes de control biológico, que incluye: el tipo, la cantidad, el período de uso, la ubicación y la razón del uso.</t>
  </si>
  <si>
    <t>10.9</t>
  </si>
  <si>
    <t>¿Identifico los posibles impactos negativos causados por los desastres naturales en la Unidad de Manejo y las actividades que pueden mitigar a los impactos?</t>
  </si>
  <si>
    <t>Identificar los posibles impactos negativos causados por desastres naturales en la Unidad de Manejo y las actividades que puedan mitigar a los impactos.</t>
  </si>
  <si>
    <t>¿Identifico los posibles impactos negativos causados por los desastres naturales en la Unidad de Manejo y las actividades que puedan mitigar a los impactos?</t>
  </si>
  <si>
    <t>Desastres naturales y medidas para prevenir y mitigar posibles impactos.</t>
  </si>
  <si>
    <t>¿Identifico si mis actividades de manejo pueden llegar a aumentar o mitigar la gravedad de los desastres naturales sobre mi Unidad de Manejo?</t>
  </si>
  <si>
    <t>Analizar y revisar si las actividades de manejo pueden estar agravando o mitigando los efectos negativos de los desastres naturales.</t>
  </si>
  <si>
    <t>¿Realizo las actividades de forma que se reduzcan los riesgos de desastres naturales, incluidos los incendios, en mi Unidad de Manejo y en las inmediaciones?</t>
  </si>
  <si>
    <t xml:space="preserve">Definir e implementar actividades y/o medidas específicas para mitigar o reducir los riesgos de los desastres naturales. </t>
  </si>
  <si>
    <t>10.10</t>
  </si>
  <si>
    <t>¿Protejo los valores ambientales si construyo, mantengo y uso infraestructura y caminos?</t>
  </si>
  <si>
    <t>Desarrollar e implementar medidas que garantizan la protección de los valores ambientales cuando se construyen, mantienen y usen infraestructura y caminos.</t>
  </si>
  <si>
    <t>10.11</t>
  </si>
  <si>
    <t>¿Protejo los valores ambientales, los Altos Valores de Conservación y los árboles remanentes en pie cuando talo árboles o aprovecho productos forestales no maderables?</t>
  </si>
  <si>
    <t>Implementar técnicas de aprovechamiento y extracción de madera y productos forestales no maderables de bajo impacto.</t>
  </si>
  <si>
    <t xml:space="preserve">Incluir en el Plan de Manejo prácticasde aprovechamiento y extracción de bajo impacto. </t>
  </si>
  <si>
    <t>¿Reparo y/o mitigo inmediatamente cualquier daño que causé a los valores ambientales?</t>
  </si>
  <si>
    <t>Reparar y/o mitigar inmediatamente cualquier daño que causé a los valores ambientales.</t>
  </si>
  <si>
    <t xml:space="preserve">Reviso y adecuo las actividades en mi Plan de Manejo para prevenir daños a los valores ambientales. </t>
  </si>
  <si>
    <t>¿Dejo material muerto y en descomposición en el bosque, después del aprovechamiento para conservar los valores ambientales?</t>
  </si>
  <si>
    <t>Dejar material muerto y en descomposición en el bosque, después de las acciones de aprovechamiento.</t>
  </si>
  <si>
    <t>10.12</t>
  </si>
  <si>
    <t>¿Limpio, recojo, transporto y elimino residuos no perteneciente al bosque de forma adecuada?</t>
  </si>
  <si>
    <t>Aplicar el protocolo de manejo adecuado de residuos.</t>
  </si>
  <si>
    <t xml:space="preserve">Protocolo de gestión de residuos. </t>
  </si>
  <si>
    <t>Protocolo de gestión de residuos, incluyendo la recogida, limpieza, transporte y eliminación de manera ambientalmente adecuada, tomando en cuenta la legislación.</t>
  </si>
  <si>
    <t>CUESTIONARIO</t>
  </si>
  <si>
    <r>
      <rPr>
        <b/>
        <sz val="16"/>
        <color theme="1"/>
        <rFont val="Greycliff CF"/>
        <family val="3"/>
      </rPr>
      <t>PRINCIPIO 1: CUMPLIMIENTO DE LAS LEYES</t>
    </r>
    <r>
      <rPr>
        <sz val="16"/>
        <color theme="1"/>
        <rFont val="Greycliff CF"/>
        <family val="3"/>
      </rPr>
      <t xml:space="preserve">
</t>
    </r>
    <r>
      <rPr>
        <sz val="12"/>
        <color theme="1"/>
        <rFont val="Greycliff CF"/>
        <family val="3"/>
      </rPr>
      <t>La Organización* deberá cumplir todas las leyes*, reglamentos y tratados internacionales ratificados* en el ámbito nacional, así como las convenciones y los acuerdos, que sean aplicables.</t>
    </r>
  </si>
  <si>
    <t>N° de pregunta</t>
  </si>
  <si>
    <t>Preguntas</t>
  </si>
  <si>
    <t>CRB</t>
  </si>
  <si>
    <t>Nivel de conformidad</t>
  </si>
  <si>
    <t>Actividades</t>
  </si>
  <si>
    <r>
      <rPr>
        <b/>
        <sz val="16"/>
        <color theme="1"/>
        <rFont val="Greycliff CF"/>
        <family val="3"/>
      </rPr>
      <t>PRINCIPIO 2: DERECHOS DE LOS TRABAJADORES* Y CONDICIONES DE TRABAJO</t>
    </r>
    <r>
      <rPr>
        <sz val="16"/>
        <color theme="1"/>
        <rFont val="Greycliff CF"/>
        <family val="3"/>
      </rPr>
      <t xml:space="preserve">
</t>
    </r>
    <r>
      <rPr>
        <sz val="12"/>
        <color theme="1"/>
        <rFont val="Greycliff CF"/>
        <family val="3"/>
      </rPr>
      <t>La Organización* deberá mantener o mejorar el bienestar social y económico de los trabajadores.</t>
    </r>
  </si>
  <si>
    <r>
      <rPr>
        <b/>
        <sz val="16"/>
        <color theme="1"/>
        <rFont val="Greycliff CF"/>
        <family val="3"/>
      </rPr>
      <t>PRINCIPIO* 3: DERECHOS DE LOS PUEBLOS INDÍGENAS</t>
    </r>
    <r>
      <rPr>
        <sz val="16"/>
        <color theme="1"/>
        <rFont val="Greycliff CF"/>
        <family val="3"/>
      </rPr>
      <t xml:space="preserve">
</t>
    </r>
    <r>
      <rPr>
        <sz val="12"/>
        <color theme="1"/>
        <rFont val="Greycliff CF"/>
        <family val="3"/>
      </rPr>
      <t>La organización deberá identificar y respaldar los derechos legales y consuetudinarios de los PI, esto en relación con la propiedad, el uso y el manejo de la tierra, los territorios y los recursos que resulten afectados por las actividades de manejo.</t>
    </r>
  </si>
  <si>
    <r>
      <rPr>
        <b/>
        <sz val="16"/>
        <color theme="1"/>
        <rFont val="Greycliff CF"/>
        <family val="3"/>
      </rPr>
      <t>PRINCIPIO* 4: RELACIONES CON LAS COMUNIDADES</t>
    </r>
    <r>
      <rPr>
        <sz val="16"/>
        <color theme="1"/>
        <rFont val="Greycliff CF"/>
        <family val="3"/>
      </rPr>
      <t xml:space="preserve">
</t>
    </r>
    <r>
      <rPr>
        <sz val="12"/>
        <color theme="1"/>
        <rFont val="Greycliff CF"/>
        <family val="3"/>
      </rPr>
      <t>La organización deberá contribuir al mantenimiento o mejora del bienestar social y económico de las comunidades locales.</t>
    </r>
  </si>
  <si>
    <r>
      <rPr>
        <b/>
        <sz val="16"/>
        <color theme="1"/>
        <rFont val="Greycliff CF"/>
        <family val="3"/>
      </rPr>
      <t>PRINCIPIO* 5: BENEFICIOS DEL BOSQUE*</t>
    </r>
    <r>
      <rPr>
        <sz val="16"/>
        <color theme="1"/>
        <rFont val="Greycliff CF"/>
        <family val="3"/>
      </rPr>
      <t xml:space="preserve">
</t>
    </r>
    <r>
      <rPr>
        <sz val="12"/>
        <color theme="1"/>
        <rFont val="Greycliff CF"/>
        <family val="3"/>
      </rPr>
      <t>La Organización* deberá manejar de forma eficiente el rango de múltiples productos y servicios de la Unidad de Manejo* para mantener o mejorar su viabilidad económica* a largo plazo* y toda la gama de beneficios ambientales y sociales.</t>
    </r>
  </si>
  <si>
    <r>
      <rPr>
        <b/>
        <sz val="16"/>
        <color theme="1"/>
        <rFont val="Greycliff CF"/>
        <family val="3"/>
      </rPr>
      <t>PRINCIPIO* 6: VALORES E IMPACTOS AMBIENTALES</t>
    </r>
    <r>
      <rPr>
        <sz val="16"/>
        <color theme="1"/>
        <rFont val="Greycliff CF"/>
        <family val="3"/>
      </rPr>
      <t xml:space="preserve">
</t>
    </r>
    <r>
      <rPr>
        <sz val="12"/>
        <color theme="1"/>
        <rFont val="Greycliff CF"/>
        <family val="3"/>
      </rPr>
      <t>La Organización* deberá mantener, conservar* y/o restaurar* los servicios del ecosistema* y los valores ambientales* de la Unidad de Manejo* y deberá evitar, reparar o mitigar los impactos ambientales negativos.</t>
    </r>
  </si>
  <si>
    <r>
      <rPr>
        <b/>
        <sz val="16"/>
        <color theme="1"/>
        <rFont val="Greycliff CF"/>
        <family val="3"/>
      </rPr>
      <t>PRINCIPIO* 7: PLANIFICACIÓN DEL MANEJO</t>
    </r>
    <r>
      <rPr>
        <sz val="16"/>
        <color theme="1"/>
        <rFont val="Greycliff CF"/>
        <family val="3"/>
      </rPr>
      <t xml:space="preserve">
</t>
    </r>
    <r>
      <rPr>
        <sz val="12"/>
        <color theme="1"/>
        <rFont val="Greycliff CF"/>
        <family val="3"/>
      </rPr>
      <t>La Organización* deberá contar con un plan de manejo* acorde con sus políticas y objetivos* y proporcional a la escala, intensidad y riesgo* de sus actividades de manejo. Este plan de manejo* deberá implementarse y mantenerse actualizado basándose en la información del monitoreo, con el objetivo* de promover un manejo adaptativo*. La planificación asociada y la documentación sobre los procedimientos deberán* ser suficientes para orientar al personal, informar a los actores afectados* e interesados* y justificar las decisiones de manejo.</t>
    </r>
  </si>
  <si>
    <r>
      <rPr>
        <b/>
        <sz val="16"/>
        <color theme="1"/>
        <rFont val="Greycliff CF"/>
        <family val="3"/>
      </rPr>
      <t>PRINCIPIO* 8: MONITOREO Y EVALUACIÓN</t>
    </r>
    <r>
      <rPr>
        <sz val="16"/>
        <color theme="1"/>
        <rFont val="Greycliff CF"/>
        <family val="3"/>
      </rPr>
      <t xml:space="preserve">
</t>
    </r>
    <r>
      <rPr>
        <sz val="12"/>
        <color theme="1"/>
        <rFont val="Greycliff CF"/>
        <family val="3"/>
      </rPr>
      <t>La Organización* deberá demostrar que el progreso hacia el cumplimiento de los objetivos de manejo*, los impactos de las actividades de manejo y las condiciones de la Unidad de Manejo* se monitorean* y evalúan, de manera proporcional a la escala, intensidad y riesgo* de las actividades de manejo, con el fin de implementar un manejo adaptativo*.</t>
    </r>
  </si>
  <si>
    <r>
      <rPr>
        <b/>
        <sz val="16"/>
        <color theme="1"/>
        <rFont val="Greycliff CF"/>
        <family val="3"/>
      </rPr>
      <t>PRINCIPIO* 9: ALTOS VALORES DE CONSERVACIÓN*</t>
    </r>
    <r>
      <rPr>
        <sz val="16"/>
        <color theme="1"/>
        <rFont val="Greycliff CF"/>
        <family val="3"/>
      </rPr>
      <t xml:space="preserve">
</t>
    </r>
    <r>
      <rPr>
        <sz val="12"/>
        <color theme="1"/>
        <rFont val="Greycliff CF"/>
        <family val="3"/>
      </rPr>
      <t>La organización deberá mantener y/o mejorar los Altos Valores de Conservación en la Unidad de Manejo, a través de la aplicación de un enfoque precautorio.</t>
    </r>
  </si>
  <si>
    <r>
      <rPr>
        <b/>
        <sz val="16"/>
        <color theme="1"/>
        <rFont val="Greycliff CF"/>
        <family val="3"/>
      </rPr>
      <t>PRINCIPIO* 10: IMPLEMENTACIÓN DE LAS ACTIVIDADES DE MANEJO</t>
    </r>
    <r>
      <rPr>
        <sz val="16"/>
        <color theme="1"/>
        <rFont val="Greycliff CF"/>
        <family val="3"/>
      </rPr>
      <t xml:space="preserve">
</t>
    </r>
    <r>
      <rPr>
        <sz val="12"/>
        <color theme="1"/>
        <rFont val="Greycliff CF"/>
        <family val="3"/>
      </rPr>
      <t>Las actividades de manejo realizadas por o para La Organización* en la Unidad de Manejo* se deberán* seleccionar e implementar en concordancia con las políticas y objetivos* económicos, ambientales y sociales de La Organización* y conforme a los Principios* y Criterios* en su conjunto.</t>
    </r>
  </si>
  <si>
    <t>Principio</t>
  </si>
  <si>
    <t>Tipo de actividades</t>
  </si>
  <si>
    <t>Fecha</t>
  </si>
  <si>
    <t>Responsable</t>
  </si>
  <si>
    <t>Observaciones</t>
  </si>
  <si>
    <t>FSC</t>
  </si>
  <si>
    <t>No.</t>
  </si>
  <si>
    <t xml:space="preserve">Criterios </t>
  </si>
  <si>
    <t>Indicadores</t>
  </si>
  <si>
    <r>
      <rPr>
        <b/>
        <sz val="14"/>
        <color rgb="FF285C4D"/>
        <rFont val="Greycliff CF"/>
        <family val="3"/>
      </rPr>
      <t>Principio 1</t>
    </r>
    <r>
      <rPr>
        <b/>
        <sz val="11"/>
        <color theme="1"/>
        <rFont val="Greycliff CF"/>
        <family val="3"/>
      </rPr>
      <t xml:space="preserve">
</t>
    </r>
    <r>
      <rPr>
        <b/>
        <sz val="12"/>
        <color theme="1"/>
        <rFont val="Greycliff CF"/>
        <family val="3"/>
      </rPr>
      <t>Cumplimiento de las Leyes</t>
    </r>
    <r>
      <rPr>
        <b/>
        <sz val="11"/>
        <color theme="1"/>
        <rFont val="Greycliff CF"/>
        <family val="3"/>
      </rPr>
      <t xml:space="preserve">
</t>
    </r>
    <r>
      <rPr>
        <sz val="11"/>
        <color theme="1"/>
        <rFont val="Greycliff CF"/>
        <family val="3"/>
      </rPr>
      <t>La Organización* deberá* cumplir todas las leyes*, reglamentos y tratados internacionales ratificados* en el ámbito nacional, así como las convenciones y los acuerdos, que sean aplicables.</t>
    </r>
  </si>
  <si>
    <t>La Organización* deberá ser una entidad legalmente constituida, cuyo registro legal* sea claro, documentado y no cuestionado y contar con autorización escrita para actividades específicas, emitida por las autoridades legalmente competentes*.</t>
  </si>
  <si>
    <t>La Organización* deberá demostrar que el estatus legal* de la Unidad de Manejo*, incluyendo los derechos de tenencia y uso*, así como sus límites, están claramente definidos.</t>
  </si>
  <si>
    <t>La Organización* deberá contar con los derechos legales* para operar en la Unidad de Manejo*, que sean acordes con el estatus legal* de La Organización y de la Unidad de Manejo, y deberá cumplir las obligaciones legales asociadas, definidas en las leyes, reglamentos y requisitos administrativos, nacionales y locales, que sean aplicables. Los derechos legales deberán cubrir el aprovechamiento de productos y/o el suministro de servicios del ecosistema* procedentes de la Unidad de Manejo. La Organización deberá pagar los importes establecidos legalmente, asociados a dichos derechos y obligaciones.</t>
  </si>
  <si>
    <t>La Organización* deberá desarrollar e implementar medidas, y/o deberá colaborar con las entidades reguladoras, para proteger de forma sistemática la Unidad de Manejo* frente al uso de recursos y asentamientos no autorizados o ilegales, así como frente a otras actividades ilícitas.</t>
  </si>
  <si>
    <t>La Organización* deberá cumplir todas las leyes nacionales* y locales* aplicables, las convenciones internacionales ratificadas* y los códigos de prácticas obligatorios,* relacionados con el transporte y el comercio de productos forestales, dentro y desde la Unidad de Manejo y/o hasta el primer punto de venta.</t>
  </si>
  <si>
    <t>La Organización* deberá identificar, prevenir y solucionar las controversias sobre asuntos relacionados con el derecho escrito* o consuetudinario* que puedan ser resueltas oportunamente de forma extrajudicial, involucrando* a los actores afectados*.</t>
  </si>
  <si>
    <t>La Organización* deberá hacer público su compromiso de no ofrecer o recibir sobornos en dinero ni prestarse a cualquier otra forma de corrupción, y deberá cumplir la legislación de lucha contra la corrupción, si ésta existe. En caso de no existir, La Organización deberá implementar otras medidas contra la corrupción, proporcionales a la escala* y a la intensidad* de las actividades de manejo y al riesgo* de corrupción.</t>
  </si>
  <si>
    <t>La Organización* deberá demostrar su compromiso de adhesión a largo plazo a los Principios* y Criterios* del FSC en la Unidad de Manejo* y a las Políticas y Estándares del FSC relacionados.
Una declaración que recoja este compromiso deberá incluirse en un documento a disposición pública* y gratuita.</t>
  </si>
  <si>
    <r>
      <rPr>
        <b/>
        <sz val="14"/>
        <color rgb="FF285C4D"/>
        <rFont val="Greycliff CF"/>
        <family val="3"/>
      </rPr>
      <t>Principio 2</t>
    </r>
    <r>
      <rPr>
        <b/>
        <sz val="11"/>
        <color theme="1"/>
        <rFont val="Greycliff CF"/>
        <family val="3"/>
      </rPr>
      <t xml:space="preserve">
</t>
    </r>
    <r>
      <rPr>
        <b/>
        <sz val="12"/>
        <color theme="1"/>
        <rFont val="Greycliff CF"/>
        <family val="3"/>
      </rPr>
      <t>Derechos de los trabajadores* y condiciones de empleo</t>
    </r>
    <r>
      <rPr>
        <b/>
        <sz val="11"/>
        <color theme="1"/>
        <rFont val="Greycliff CF"/>
        <family val="3"/>
      </rPr>
      <t xml:space="preserve">
</t>
    </r>
    <r>
      <rPr>
        <sz val="11"/>
        <color theme="1"/>
        <rFont val="Greycliff CF"/>
        <family val="3"/>
      </rPr>
      <t>La Organización* deberá *mantener o mejorar el bienestar social y económico de los trabajadores.</t>
    </r>
  </si>
  <si>
    <t>La Organización* deberá respaldar* los principios y derechos en el trabajo, tal y como aparecen definidos en la Declaración de la OIT relativa a los Principios y Derechos Fundamentales en el Trabajo (1998), que están basados en los ocho Convenios Fundamentales de la OIT.</t>
  </si>
  <si>
    <t>La Organización* deberá promover la equidad de género* en las prácticas de empleo, las oportunidades de capacitación, la adjudicación de contratos, los procesos para involucrar* a los actores sociales y las actividades de manejo.</t>
  </si>
  <si>
    <t>La Organización* deberá implementar prácticas de seguridad y salud para proteger a los trabajadores* frente a los riesgos contra la seguridad y la salud laboral. Estas prácticas deberán ser proporcionales a la escala, intensidad y riesgo* de las actividades de manejo y deberán cumplir o superar las recomendaciones del Código de Prácticas de la OIT sobre Seguridad y Salud en el Trabajo Forestal.</t>
  </si>
  <si>
    <t>La Organización* deberá pagar salarios que cumplan o excedan las normas mínimas del sector forestal, otros convenios salariales reconocidos para el sector forestal o salarios mínimos vitales*, siempre que éstos sean más altos que los salarios mínimos legales. Cuando no exista ninguno de éstos, La Organización deberá, involucrando* a los trabajadores*, desarrollar mecanismos para determinar los salarios mínimos vitales.</t>
  </si>
  <si>
    <t>La Organización*, involucrando* a los trabajadores*, deberá contar con mecanismos para resolver quejas y para otorgar indemnizaciones justas a los trabajadores por pérdidas o daños en sus propiedades, enfermedades* o lesiones laborales*, ocurridas mientras éstos estén trabajando para La Organización.</t>
  </si>
  <si>
    <t>La Organización* deberá identificar a los Pueblos Indígenas* que existan dentro de la Unidad de Manejo* o que estén afectados por las actividades de manejo. A continuación, La Organización deberá identificar, involucrando* a estos Pueblos Indígenas, sus derechos de tenencia*, sus derechos de acceso y uso de los recursos forestales y servicios del ecosistema*, sus derechos consuetudinarios*, y los derechos y obligaciones legales que sean aplicables dentro de la Unidad de Manejo. La Organización deberá identificar también las áreas donde estos derechos estén en litigio.</t>
  </si>
  <si>
    <r>
      <rPr>
        <b/>
        <sz val="14"/>
        <color rgb="FF285C4D"/>
        <rFont val="Greycliff CF"/>
        <family val="3"/>
      </rPr>
      <t>Principio 3</t>
    </r>
    <r>
      <rPr>
        <b/>
        <sz val="11"/>
        <color theme="1"/>
        <rFont val="Greycliff CF"/>
        <family val="3"/>
      </rPr>
      <t xml:space="preserve">
</t>
    </r>
    <r>
      <rPr>
        <b/>
        <sz val="12"/>
        <color theme="1"/>
        <rFont val="Greycliff CF"/>
        <family val="3"/>
      </rPr>
      <t xml:space="preserve">Derechos de los Pueblos Indígenas*
</t>
    </r>
    <r>
      <rPr>
        <b/>
        <sz val="11"/>
        <color theme="1"/>
        <rFont val="Greycliff CF"/>
        <family val="3"/>
      </rPr>
      <t xml:space="preserve">
</t>
    </r>
    <r>
      <rPr>
        <sz val="11"/>
        <color theme="1"/>
        <rFont val="Greycliff CF"/>
        <family val="3"/>
      </rPr>
      <t>La Organización* deberá* identificar y respaldar* los derechos legales y consuetudinarios* de los pueblos indígenas*, en relación con la propiedad, uso y manejo de la tierra, territorios y recursos, que resulten afectados por las actividades de manejo.</t>
    </r>
  </si>
  <si>
    <r>
      <rPr>
        <i/>
        <sz val="11"/>
        <color theme="1"/>
        <rFont val="Greycliff CF"/>
        <family val="3"/>
      </rPr>
      <t>La Organización*</t>
    </r>
    <r>
      <rPr>
        <sz val="11"/>
        <color theme="1"/>
        <rFont val="Greycliff CF"/>
        <family val="3"/>
      </rPr>
      <t xml:space="preserve"> deberá* identificar a los pueblos indígenas* que existan dentro de la Unidad de Manejo* o que estén afectados por las actividades de manejo. A continuación, La Organización* deberá* identificar, involucrando* a estos pueblos indígenas, sus derechos de tenencia*, sus derechos de acceso y uso de los recursos forestales y servicios del ecosistema*, sus derechos consuetudinarios*, y los derechos y obligaciones legales que sean aplicables dentro de la Unidad de Manejo*. La Organización* deberá* identificar también las áreas donde estos derechos estén en litigio.</t>
    </r>
  </si>
  <si>
    <t>La Organización* deberá reconocer y respaldar* los derechos legales y consuetudinarios* de los Pueblos Indígenas* para conservar el control sobre las actividades de manejo en el interior de la Unidad de Manejo* o relacionadas con la misma, en la medida necesaria para proteger sus derechos, recursos, tierras y territorios. La delegación del control a terceros por parte de los Pueblos Indígenas requiere de un proceso de Consentimiento Libre, Previo e Informado*.</t>
  </si>
  <si>
    <t>En caso de delegación del control sobre las actividades de manejo, deberá establecerse un acuerdo vinculante entre la Organización* y los Pueblos Indígenas*, a través de un proceso de Consentimiento Libre, Previo e Informado*. Este acuerdo deberá definir su duración, disposiciones sobre renegociación, renovación, rescisión, condiciones económicas y otros términos y condiciones. El acuerdo deberá incluir disposiciones para que los Pueblos Indígenas supervisen el cumplimiento de los términos y de las condiciones del mismo por parte de La Organización.</t>
  </si>
  <si>
    <t>La Organización* deberá reconocer y respaldar* los derechos, costumbres y cultura de los Pueblos Indígenas*, tal y como se definen en la Declaración de las Naciones Unidas sobre los Derechos de los Pueblos Indígenas (2007) y en el Convenio 169 de la OIT (1989).</t>
  </si>
  <si>
    <t>La Organización*, involucrando* a los Pueblos Indígenas*, deberá identificar los lugares que sean de especial importancia cultural, ecológica, económica, religiosa o espiritual y en los que dichos Pueblos Indígenas posean los derechos legales o consuetudinarios*. Estos lugares deberán ser reconocidos por La Organización y su manejo y/o protección deberá acordarse involucrando a los Pueblos Indígenas.</t>
  </si>
  <si>
    <t>La Organización* deberá respaldar* los derechos de los Pueblos Indígenas* a proteger y utilizar sus conocimientos tradicionales y deberá compensar a los Pueblos Indígenas por la utilización de estos conocimientos y de su propiedad intelectual*. Como en el Criterio 3.3, deberá establecerse un acuerdo vinculante entre La Organización y los Pueblos Indígenas para dicha utilización antes de que ésta tenga lugar, a través de un proceso de Consentimiento Libre, Previo, e Informado*, que deberá ser coherente con la protección de los derechos de propiedad intelectual.</t>
  </si>
  <si>
    <r>
      <rPr>
        <b/>
        <sz val="14"/>
        <color rgb="FF285C4D"/>
        <rFont val="Greycliff CF"/>
        <family val="3"/>
      </rPr>
      <t>Principio 4</t>
    </r>
    <r>
      <rPr>
        <b/>
        <sz val="11"/>
        <color theme="1"/>
        <rFont val="Greycliff CF"/>
        <family val="3"/>
      </rPr>
      <t xml:space="preserve">
</t>
    </r>
    <r>
      <rPr>
        <b/>
        <sz val="12"/>
        <color theme="1"/>
        <rFont val="Greycliff CF"/>
        <family val="3"/>
      </rPr>
      <t>Relaciones con las Comunidades</t>
    </r>
    <r>
      <rPr>
        <b/>
        <sz val="11"/>
        <color theme="1"/>
        <rFont val="Greycliff CF"/>
        <family val="3"/>
      </rPr>
      <t xml:space="preserve">
</t>
    </r>
    <r>
      <rPr>
        <sz val="11"/>
        <color theme="1"/>
        <rFont val="Greycliff CF"/>
        <family val="3"/>
      </rPr>
      <t>La Organización* deberá* contribuir al mantenimiento o mejora del bienestar social y económico de las comunidades locales*.</t>
    </r>
  </si>
  <si>
    <t>La Organización* deberá identificar a las comunidades locales* que existen dentro de la Unidad de Manejo* y aquellas que resulten afectadas por las actividades de manejo. A continuación, La Organización deberá también identificar, involucrando* a estas comunidades locales, sus derechos de tenencia*, acceso y uso de los recursos forestales, y servicios del ecosistema*, así como sus derechos consuetudinarios*, derechos y obligaciones legales que sean aplicables dentro de la Unidad de Manejo.</t>
  </si>
  <si>
    <t>La Organización* deberá reconocer y respaldar* los derechos legales y consuetudinarios* de las comunidades locales* para conservar el control sobre las actividades de manejo en el interior de la Unidad de Manejo* o relacionadas con la misma, en la medida que sea necesaria para proteger sus derechos, recursos, tierras y territorios. La delegación del control a terceros por parte de los pueblos tradicionales* requiere de un proceso de Consentimiento Libre, Previo e Informado*.</t>
  </si>
  <si>
    <t>En caso de delegación del control de las actividades de manejo, deberá pactarse un acuerdo vinculante entre La Organización* y los pueblos tradicionales*, mediante Consentimiento Libre, Previo e Informado*. Este acuerdo deberá definir su duración, disposiciones sobre renegociación, renovación, rescisión, condiciones económicas y otros términos y condiciones. El acuerdo deberá incluir disposiciones para que los pueblos tradicionales supervisen el cumplimiento de los términos y de las condiciones del mismo por parte de la Organización.</t>
  </si>
  <si>
    <t>La Organización* deberá ofrecer oportunidades razonables* de empleo, capacitación y otros servicios a las comunidades, contratistas y proveedores locales*, de forma proporcional a la escala e intensidad de sus actividades de manejo.</t>
  </si>
  <si>
    <t>La Organización* deberá implementar actividades adicionales, involucrando* a las comunidades locales*, que contribuyan al desarrollo social y económico de las mismas. Estas actividades deberán ser proporcionales a la escala, intensidad* e impacto socio-económico de sus actividades de manejo.</t>
  </si>
  <si>
    <t>La Organización*, involucrando* a las comunidades locales, deberá realizar acciones para identificar, evitar y mitigar los impactos negativos significativos de carácter social, ambiental y económico, que provoquen sus actividades de manejo a las comunidades afectadas. Estas acciones deberán ser proporcionales a la escala, intensidad y riesgo* de dichas actividades y a sus impactos negativos.</t>
  </si>
  <si>
    <t>La Organización*, involucrando* a las comunidades locales*, deberá contar con mecanismos para resolver quejas y otorgar indemnizaciones justas a las comunidades e individuos de la localidad por los impactos ocasionados por sus actividades de manejo de La Organización.</t>
  </si>
  <si>
    <t>La Organización*, involucrando* a las comunidades locales*, deberá identificar los lugares de especial importancia cultural, ecológica, económica, religiosa o espiritual y en los que dichas comunidades locales detenten derechos legales o consuetudinarios*. Estos lugares deberán ser reconocidos por La Organización y su manejo y/o protección deberá acordarse involucrando* a las comunidades locales.</t>
  </si>
  <si>
    <t>La Organización*, deberá respaldar* los derechos de los pueblos tradicionales* a proteger y utilizar sus conocimientos tradicionales y deberá compensarlos por la utilización de estos conocimientos y de su propiedad intelectual*. Como en el Criterio 3.3, deberá establecerse un acuerdo vinculante entre La Organización y los pueblos tradicionales para dicha utilización, antes de que ésta tenga lugar, a través de un proceso de Consentimiento Libre, Previo e Informado* que deberá ser coherente con la protección de los derechos de propiedad intelectual.</t>
  </si>
  <si>
    <r>
      <rPr>
        <b/>
        <sz val="14"/>
        <color rgb="FF285C4D"/>
        <rFont val="Greycliff CF"/>
        <family val="3"/>
      </rPr>
      <t>Principio 5</t>
    </r>
    <r>
      <rPr>
        <b/>
        <sz val="11"/>
        <color theme="1"/>
        <rFont val="Greycliff CF"/>
        <family val="3"/>
      </rPr>
      <t xml:space="preserve">
</t>
    </r>
    <r>
      <rPr>
        <b/>
        <sz val="12"/>
        <color theme="1"/>
        <rFont val="Greycliff CF"/>
        <family val="3"/>
      </rPr>
      <t>Beneficios del Bosque*</t>
    </r>
    <r>
      <rPr>
        <b/>
        <sz val="11"/>
        <color theme="1"/>
        <rFont val="Greycliff CF"/>
        <family val="3"/>
      </rPr>
      <t xml:space="preserve">
</t>
    </r>
    <r>
      <rPr>
        <sz val="11"/>
        <color theme="1"/>
        <rFont val="Greycliff CF"/>
        <family val="3"/>
      </rPr>
      <t>La Organización* deberá* manejar de forma eficiente el rango de múltiples productos y servicios de la Unidad de Manejo* para mantener o mejorar su viabilidad económica* a largo plazo y toda la gama de beneficios ambientales y sociales.</t>
    </r>
  </si>
  <si>
    <t>La Organización* deberá identificar, producir o hacer posible la producción de beneficios y/o productos diversificados, basándose en la gama de recursos y servicios del ecosistema* existentes en la Unidad de Manejo*, para fortalecer y diversificar la economía local, de manera proporcional a la escala* e intensidad* de las actividades de manejo.</t>
  </si>
  <si>
    <t>Normalmente, La Organización* deberá aprovechar los productos y servicios de la Unidad de Manejo* a un nivel que pueda ser permanentemente sostenido, o por debajo de éste.</t>
  </si>
  <si>
    <t>La Organización* deberá demostrar que las externalidades* positivas y negativas de la operación están incluidas en el plan de manejo*.</t>
  </si>
  <si>
    <t>La Organización* deberá utilizar, para satisfacer sus propias necesidades, el procesamiento, los servicios y el valor agregado locales, siempre que estén disponibles, y de forma proporcional a la escala, intensidad y riesgo*. Si no están disponibles localmente, La Organización deberá realizar esfuerzos razonables* para apoyar el establecimiento de dichos servicios.</t>
  </si>
  <si>
    <t>La Organización* deberá demostrar su compromiso con la viabilidad económica* a largo plazo, a través de su planificación y gastos, de forma proporcional a la escala, intensidad y riesgo*.</t>
  </si>
  <si>
    <r>
      <rPr>
        <b/>
        <sz val="14"/>
        <color rgb="FF285C4D"/>
        <rFont val="Greycliff CF"/>
        <family val="3"/>
      </rPr>
      <t>Principio 6</t>
    </r>
    <r>
      <rPr>
        <b/>
        <sz val="11"/>
        <color theme="1"/>
        <rFont val="Greycliff CF"/>
        <family val="3"/>
      </rPr>
      <t xml:space="preserve">
</t>
    </r>
    <r>
      <rPr>
        <b/>
        <sz val="12"/>
        <color theme="1"/>
        <rFont val="Greycliff CF"/>
        <family val="3"/>
      </rPr>
      <t>Valores e Impactos Ambientales</t>
    </r>
    <r>
      <rPr>
        <b/>
        <sz val="11"/>
        <color theme="1"/>
        <rFont val="Greycliff CF"/>
        <family val="3"/>
      </rPr>
      <t xml:space="preserve">
</t>
    </r>
    <r>
      <rPr>
        <sz val="11"/>
        <color theme="1"/>
        <rFont val="Greycliff CF"/>
        <family val="3"/>
      </rPr>
      <t xml:space="preserve">La Organización* deberá* mantener, conservar y/o restaurar los servicios del ecosistema* y los valores ambientales* de la Unidad de Manejo* y deberá* evitar, reparar o mitigar los impactos ambientales negativos. </t>
    </r>
  </si>
  <si>
    <t>La Organización* deberá evaluar los valores ambientales* en la Unidad de Manejo* y aquellos valores que se encuentran fuera de la misma pero que pueden resultar potencialmente afectados por las actividades de manejo. Dicha evaluación deberá realizarse con un nivel de detalle, escala y frecuencia proporcional a la escala, intensidad y riesgo* de las actividades de manejo. Esta evaluación deberá ser suficiente para determinar las medidas de conservación necesarias y detectar y monitorear los posibles impactos negativos de dichas actividades.</t>
  </si>
  <si>
    <t>Antes del inicio de las actividades que tienen impacto sobre el terreno, La Organización* deberá identificar y evaluar la escala, intensidad y riesgo* de los impactos potenciales de las actividades de manejo sobre los valores ambientales* identificados.</t>
  </si>
  <si>
    <t xml:space="preserve">La Organización* deberá identificar e implementar acciones efectivas para prevenir los impactos negativos de las actividades de manejo sobre los valores ambientales* y para mitigar y reparar los impactos que se produzcan, de forma proporcional a la escala, intensidad y riesgo* de dichos impactos. </t>
  </si>
  <si>
    <t>La Organización* deberá proteger a las especies raras* y amenazadas*, así como sus hábitats* en la Unidad de Manejo, a través de zonas de conservación*, áreas de protección*, y de conectividad* y/o (cuando sea necesario) otras medidas directas para su supervivencia y viabilidad. Estas medidas deberán ser proporcionales a la escala, intensidad y riesgo* de las actividades de manejo y al estatus de conservación y requisitos ecológicos de las especies raras y amenazadas. A la hora de determinar las medidas a tomar dentro de la Unidad de Manejo, La Organización deberá tener en cuenta el rango geográfico y los requisitos ecológicos de las especies raras y amenazadas, más allá de los límites de la Unidad de Manejo.</t>
  </si>
  <si>
    <t>La Organización* deberá identificar y proteger áreas de muestra representativas de los ecosistemas* nativos y/o restaurarlas hacia condiciones más naturales. Cuando no existan áreas de muestra representativas o éstas sean insuficientes, La Organización deberá restaurar una proporción de la Unidad de Manejo* hacia condiciones más naturales. El tamaño de dichas áreas y las medidas aplicadas para su protección o restauración, incluyendo al interior de plantaciones, deberán ser proporcionales al estatus de conservación y al valor de los ecosistemas a nivel del paisaje y a la escala, intensidad y riesgo* de las actividades de manejo.</t>
  </si>
  <si>
    <t>La Organización* deberá mantener de forma efectiva la existencia continua de las especies y genotipos nativos que se dan de forma natural e impedir pérdidas de diversidad biológica*, especialmente a través de la gestión de los hábitats en la Unidad de Manejo*. La Organización deberá demostrar que existen medidas efectivas para manejar y controlar la caza, la pesca, la captura y la recolección.</t>
  </si>
  <si>
    <t>La Organización* deberá proteger o restaurar las corrientes y cuerpos de agua naturales, las zonas de ribera y su conectividad. La Organización deberá evitar los impactos negativos en la calidad y cantidad de agua, y mitigar y reparar los que se produzcan.</t>
  </si>
  <si>
    <t>La Organización* deberá manejar el paisaje* en la Unidad de Manejo* para mantener y/o restaurar un mosaico variable de especies, tamaños, edades, escalas geográficas y ciclos de regeneración, de forma adecuada en función de los valores paisajísticos* en la región, y para mejorar la resiliencia* ambiental y económica.</t>
  </si>
  <si>
    <t>6.9</t>
  </si>
  <si>
    <t>La Organización* no deberá convertir bosques naturales* o áreas de Altos Valores de Conservación* a plantaciones* o a cualquier otro uso de suelo, ni transformar plantaciones en lugares convertidos directamente de bosque natural a otro uso del suelo, excepto cuando la conversión:
a) afecte a una porción muy limitada* de la Unidad de Manejo*, y
b) permita obtener beneficios de conservación* y sociales claros, sustanciales, adicionales, seguros y a largo plazo en la Unidad de Manejo, y
c) no dañe o amenace a los Altos Valores de Conservación, ni a los espacios y recursos necesarios para mantener o mejorar dichos Altos Valores de Conservación.</t>
  </si>
  <si>
    <t>6.10</t>
  </si>
  <si>
    <t>Las Unidades de Manejo* que incluyan plantaciones* que fueron establecidas en áreas convertidas de bosques naturales* entre el 1 de diciembre de 1994 y el 31 de diciembre de 2020, no deberán calificar para la certificación, excepto en los casos en que:
a) la conversión afecte a una porción muy limitada* de la Unidad de Manejo y esté produciendo beneficios de conservación* claros, sustanciales, adicionales, seguros y a largo plazo en la Unidad de Manejo, o
b) La Organización* que estuvo directa o indirectamente involucrada en la conversión demuestra la restitución de todos los daños sociales y la remediación proporcional de los daños ambientales, tal como se especifica en el Marco de Remediación de FSC aplicable, o
c) La Organización que no estuvo involucrada en la conversión, pero que ha adquirido Unidades de Manejo en las que ha tenido lugar la conversión, demuestra la restitución de los daños sociales prioritarios y la remediación parcial de los daños ambientales, tal como se especifica en el Marco de Remediación de FSC aplicable.</t>
  </si>
  <si>
    <t>6.11</t>
  </si>
  <si>
    <t xml:space="preserve">Las Unidades de Manejo* no podrán optar a la certificación si contienen bosques naturales* o áreas de Alto Valor de Conservación* convertidas después del 31 de diciembre de 2020, excepto en los casos en los que la conversión:
a) Afectase a una porción muy limitada* del área de la Unidad de Manejo; y
b) Produjese beneficios sociales y de conservación* claros, sustanciales, adicionales, seguros y a largo plazo en la Unidad de Manejo; y
c) No dañase ni amenazara a los Altos Valores de Conservación, ni a los lugares o recursos necesarios para mantener o mejorar dichos Altos Valores de Conservación. </t>
  </si>
  <si>
    <r>
      <rPr>
        <b/>
        <sz val="14"/>
        <color rgb="FF285C4D"/>
        <rFont val="Greycliff CF"/>
        <family val="3"/>
      </rPr>
      <t>Principio 7</t>
    </r>
    <r>
      <rPr>
        <b/>
        <sz val="11"/>
        <color theme="1"/>
        <rFont val="Greycliff CF"/>
        <family val="3"/>
      </rPr>
      <t xml:space="preserve">
</t>
    </r>
    <r>
      <rPr>
        <b/>
        <sz val="12"/>
        <color theme="1"/>
        <rFont val="Greycliff CF"/>
        <family val="3"/>
      </rPr>
      <t>Planificación del Manejo</t>
    </r>
    <r>
      <rPr>
        <b/>
        <sz val="11"/>
        <color theme="1"/>
        <rFont val="Greycliff CF"/>
        <family val="3"/>
      </rPr>
      <t xml:space="preserve">
</t>
    </r>
    <r>
      <rPr>
        <sz val="11"/>
        <color theme="1"/>
        <rFont val="Greycliff CF"/>
        <family val="3"/>
      </rPr>
      <t xml:space="preserve">
La Organización* deberá* contar con un plan de manejo* acorde con sus políticas y objetivos* y proporcional a la escala, intensidad y riesgo* de sus actividades de manejo. Este plan de manejo deberá* implementarse y mantenerse actualizado basándose en la información del monitoreo, con el objetivo* de promover un manejo adaptativo*. La planificación asociada y la documentación sobre los procedimientos deberán* ser suficientes para orientar al personal, informar a los actores afectados* e interesados* y justificar las decisiones de manejo.</t>
    </r>
  </si>
  <si>
    <t>La Organización* deberá, de forma proporcional a la escala, intensidad y riesgo* de sus actividades de manejo, establecer políticas (visión y valores) y objetivos* para el manejo que sean ambientalmente apropiados, socialmente beneficiosos y económicamente viables. Los resúmenes de estas políticas y objetivos deberán incorporarse al plan de manejo* y publicarse.</t>
  </si>
  <si>
    <t>La Organización* deberá tener e implementar un plan de manejo* para la Unidad de Manejo* que sea plenamente coherente con las políticas y objetivos*, que se establecen en virtud del Criterio 7.1.
El plan de manejo deberá describir los recursos naturales que existen en la Unidad de Manejo y explicar de qué manera va a cumplir los requisitos de certificación del FSC. El plan de manejo deberá abordar la planificación del manejo forestal y de la gestión social, de forma proporcional a la escala, intensidad y riesgo* de las actividades planificadas.</t>
  </si>
  <si>
    <t>El plan de manejo* deberá incluir metas verificables que permitan evaluar los progresos realizados en la consecución de cada uno de los objetivos* de manejo definidos.</t>
  </si>
  <si>
    <t>La Organización* deberá actualizar y revisar periódicamente la planificación de manejo y la documentación sobre los procedimientos, para incorporar los resultados del monitoreo y evaluación, los procesos para involucrar* a los actores sociales o las nuevas informaciones científicas y técnicas, así como para responder frente a las posibles modificaciones en las circunstancias ambientales, sociales y económicas.</t>
  </si>
  <si>
    <t>La Organización* deberá poner a disposición pública* un resumen del plan de manejo* de forma gratuita. Las demás partes relevantes del plan de manejo, excluyendo la información confidencial, deberán ponerse a disposición de los actores afectados*, bajo solicitud y al costo de reproducción y tramitación.</t>
  </si>
  <si>
    <t>La Organización*, de forma proporcional a la escala, intensidad y riesgo* de las actividades de manejo, deberá involucrar* en los procesos de planificación y monitoreo a los actores afectados*, de forma proactiva y trasparente. Deberá asimismo involucrar a los actores interesados*, si éstos lo solicitan.</t>
  </si>
  <si>
    <r>
      <rPr>
        <b/>
        <sz val="14"/>
        <color rgb="FF285C4D"/>
        <rFont val="Greycliff CF"/>
        <family val="3"/>
      </rPr>
      <t>Principio 8</t>
    </r>
    <r>
      <rPr>
        <b/>
        <sz val="11"/>
        <color theme="1"/>
        <rFont val="Greycliff CF"/>
        <family val="3"/>
      </rPr>
      <t xml:space="preserve">
</t>
    </r>
    <r>
      <rPr>
        <b/>
        <sz val="12"/>
        <color theme="1"/>
        <rFont val="Greycliff CF"/>
        <family val="3"/>
      </rPr>
      <t>Monitoreo y evaluación</t>
    </r>
    <r>
      <rPr>
        <b/>
        <sz val="11"/>
        <color theme="1"/>
        <rFont val="Greycliff CF"/>
        <family val="3"/>
      </rPr>
      <t xml:space="preserve">
</t>
    </r>
    <r>
      <rPr>
        <sz val="11"/>
        <color theme="1"/>
        <rFont val="Greycliff CF"/>
        <family val="3"/>
      </rPr>
      <t xml:space="preserve">La Organización* deberá* demostrar que el progreso hacia el cumplimiento de los objetivos* de manejo, los impactos de las actividades de manejo y las condiciones de la Unidad de Manejo* se monitorean y evalúan, de manera proporcional a la escala, intensidad y riesgo* de las actividades de manejo, con el fin de implementar un manejo adaptativo*. </t>
    </r>
  </si>
  <si>
    <t>La Organización* deberá monitorear la implementación de su plan de manejo*, incluyendo sus políticas y objetivos*, el progreso de las actividades planificadas y el cumplimiento de sus metas verificables.</t>
  </si>
  <si>
    <t>La Organización* deberá monitorear y evaluar los impactos ambientales y sociales de las actividades llevadas a cabo en la Unidad de Manejo*, así como los cambios en su condición ambiental.</t>
  </si>
  <si>
    <t>La Organización* deberá analizar los resultados del monitoreo y evaluación e integrar los resultados de estos análisis en los procesos de planificación.</t>
  </si>
  <si>
    <t>La Organización* deberá poner a disposición pública* y de forma gratuita un resumen de los resultados del monitoreo, excluyendo la información confidencial.</t>
  </si>
  <si>
    <t>La Organización* deberá tener e implementar un sistema de trazabilidad y seguimiento proporcional a la escala, intensidad y riesgo* de sus actividades de manejo, que permita demostrar el origen y el volumen, en proporción a la producción anual prevista, de todos los productos de la Unidad de Manejo* que se vendan con el certificado FSC.</t>
  </si>
  <si>
    <r>
      <rPr>
        <b/>
        <sz val="14"/>
        <color rgb="FF285C4D"/>
        <rFont val="Greycliff CF"/>
        <family val="3"/>
      </rPr>
      <t>Principio 9</t>
    </r>
    <r>
      <rPr>
        <b/>
        <sz val="11"/>
        <color theme="1"/>
        <rFont val="Greycliff CF"/>
        <family val="3"/>
      </rPr>
      <t xml:space="preserve">
</t>
    </r>
    <r>
      <rPr>
        <b/>
        <sz val="12"/>
        <color theme="1"/>
        <rFont val="Greycliff CF"/>
        <family val="3"/>
      </rPr>
      <t>Altos Valores de Conservación*</t>
    </r>
    <r>
      <rPr>
        <b/>
        <sz val="11"/>
        <color theme="1"/>
        <rFont val="Greycliff CF"/>
        <family val="3"/>
      </rPr>
      <t xml:space="preserve">
</t>
    </r>
    <r>
      <rPr>
        <sz val="11"/>
        <color theme="1"/>
        <rFont val="Greycliff CF"/>
        <family val="3"/>
      </rPr>
      <t>La Organización* deberá* mantener y/o mejorar los Altos Valores de Conservación* en la Unidad de Manejo*, a través de la aplicación de un enfoque precautorio*.</t>
    </r>
  </si>
  <si>
    <t>La Organización*, involucrando* a los actores afectados* e interesados* y otros medios y fuentes, deberá evaluar y registrar la presencia y el estatus de los siguientes Altos Valores de Conservación* en la Unidad de Manejo*, de forma proporcional a la escala, intensidad y riesgo de las actividades de manejo y a la probabilidad de la ocurrencia de los Altos Valores de Conservación:
AVC 1 - Diversidad de especies: Concentraciones de diversidad biológica*, incluyendo las especies endémicas, raras, amenazadas o en peligro*, significativas en el ámbito mundial, regional o nacional.
AVC 2 - Ecosistemas a nivel del paisaje y mosaicos: Paisajes forestales intactos y grandes ecosistemas* a nivel del paisaje y mosaicos de ecosistemas significativos en el ámbito mundial, regional, o nacional y que contienen poblaciones viables de la gran mayoría de las especies que aparecen de forma natural, en patrones naturales de distribución y abundancia.
AVC 3 - Ecosistemas y hábitats: Ecosistemas, hábitats* o refugios* raros, amenazados o en peligro.
AVC 4 - Servicios críticos del ecosistema: Servicios del ecosistema* básicos en situaciones críticas, incluyendo la protección de zonas de captación de agua y el control de la erosión de los suelos y
pendientes vulnerables.
AVC 5 - Necesidades comunitarias: Áreas y recursos fundamentales para satisfacer las necesidades básicas de las comunidades locales* o de los Pueblos Indígenas* (para su subsistencia, salud, nutrición, agua, etc.), identificadas involucrando a dichas comunidades o Pueblos Indígenas.
AVC 6 - Valores culturales: Áreas, recursos, hábitats y paisajes* cultural, arqueológica o históricamente significativos en el ámbito mundial o nacional y/o de importancia crítica cultural, ecológica, económica o religiosa/sagrada para la cultura tradicional de las comunidades locales o de los Pueblos Indígenas, identificadas involucrando a dichas comunidades o Pueblos Indígenas.</t>
  </si>
  <si>
    <t>La Organización* deberá desarrollar estrategias efectivas para mantener y/o mejorar los Altos Valores de Conservación* identificados, involucrando* a los actores afectados* e interesados* y a expertos en la materia.</t>
  </si>
  <si>
    <t>La Organización* deberá implementar estrategias y acciones para el mantenimiento y/o la mejora de los Altos Valores de Conservación* identificados. Estas estrategias y acciones deberán poner en práctica el enfoque precautorio* y ser proporcionales a la escala, intensidad y riesgo* de las actividades de manejo.</t>
  </si>
  <si>
    <t>La Organización* deberá demostrar que se realiza un monitoreo periódico para evaluar cambios en el estatus de los Altos Valores de Conservación*, y deberá adaptar sus estrategias de manejo para garantizar su protección efectiva. El monitoreo deberá ser proporcional a la escala, intensidad y riesgo* de las actividades de manejo y deberá involucrar* a los actores afectados* e interesados* y a expertos en la materia.</t>
  </si>
  <si>
    <r>
      <rPr>
        <b/>
        <sz val="14"/>
        <color rgb="FF285C4D"/>
        <rFont val="Greycliff CF"/>
        <family val="3"/>
      </rPr>
      <t>Principio 10</t>
    </r>
    <r>
      <rPr>
        <b/>
        <sz val="11"/>
        <color theme="1"/>
        <rFont val="Greycliff CF"/>
        <family val="3"/>
      </rPr>
      <t xml:space="preserve">
</t>
    </r>
    <r>
      <rPr>
        <b/>
        <sz val="12"/>
        <rFont val="Greycliff CF"/>
        <family val="3"/>
      </rPr>
      <t>Implementación de las Actividades de Manejo</t>
    </r>
    <r>
      <rPr>
        <b/>
        <sz val="11"/>
        <color theme="1"/>
        <rFont val="Greycliff CF"/>
        <family val="3"/>
      </rPr>
      <t xml:space="preserve">
</t>
    </r>
    <r>
      <rPr>
        <sz val="11"/>
        <color theme="1"/>
        <rFont val="Greycliff CF"/>
        <family val="3"/>
      </rPr>
      <t xml:space="preserve">Las actividades de manejo realizadas por o para La Organización* en la Unidad de Manejo se deberán* seleccionar e implementar en concordancia con las políticas y objetivos* económicos, ambientales y sociales de La Organización* y conforme a los Principios y Criterios en su conjunto. </t>
    </r>
  </si>
  <si>
    <t>Después del aprovechamiento, o de acuerdo con el plan de manejo*, La Organización* deberá regenerar la cubierta vegetal, a través de métodos de regeneración natural o artificial para recuperar, en un plazo adecuado, las condiciones anteriores al aprovechamiento o más cercanas a las naturales.</t>
  </si>
  <si>
    <t>Para la regeneración, La Organización* deberá emplear especies que estén ecológicamente bien adaptadas al sitio y a los objetivos* de manejo. La Organización deberá utilizar especies nativas* y genotipos* locales, a menos que exista una justificación clara y convincente para utilizar otros.</t>
  </si>
  <si>
    <t>La Organización* sólo deberá utilizar especies exóticas* cuando el conocimiento y/o la experiencia hayan demostrado que cualquier impacto producido por su carácter invasor se puede controlar y que existen medidas de mitigación eficaces.</t>
  </si>
  <si>
    <t>La Organización* no deberá usar organismos genéticamente modificados* en la Unidad de Manejo*.</t>
  </si>
  <si>
    <t>La Organización* deberá usar tratamientos silvícolas que sean ecológicamente apropiados para la vegetación, especies, sitios y objetivos* de manejo.</t>
  </si>
  <si>
    <t>La Organización* deberá minimizar o evitar el uso de fertilizantes. En el caso de que se utilicen, La Organización deberá demostrar que el uso es equivalente o más beneficioso desde el punto de vista ecológico o económico que el uso de sistemas silvícolas que no requieren fertilizantes, además de prevenir, mitigar y/o reparar los daños que se puedan ocasionar a los valores ambientales*, incluyendo los suelos.</t>
  </si>
  <si>
    <t>La Organización* deberá utilizar un manejo integrado de plagas y sistemas silvícolas que eviten, o tiendan a eliminar, el uso de pesticidas* químicos. La Organización no deberá usar ninguno de los pesticidas químicos prohibidos por la política del FSC. En el caso de que se usen pesticidas, La Organización deberá prevenir, mitigar y/o reparar los daños que se puedan ocasionar a los valores ambientales* y a la salud de las personas.</t>
  </si>
  <si>
    <t>La Organización* deberá minimizar, monitorear y controlar estrictamente el uso de agentes de control biológico*, de acuerdo con protocolos científicos internacionalmente aceptados*. En el caso de que se utilicen agentes de control biológico, La Organización deberá prevenir, mitigar y/o reparar los daños que se puedan ocasionar a los valores ambientales*.</t>
  </si>
  <si>
    <t>La Organización* deberá evaluar los riesgos e implementar actividades que reduzcan los potenciales impactos negativos de los desastres naturales, de forma proporcional a la escala, intensidad y riesgo*.</t>
  </si>
  <si>
    <t>La Organización* deberá manejar el desarrollo de infraestructuras, las actividades de transporte y la silvicultura*, de tal manera que se protejan los recursos hídricos y los suelos y se prevenga, mitigue y/o repare cualquier perturbación y daño a las especies*, hábitats* y ecosistemas* raros* y amenazados*, así como a los valores paisajísticos*.</t>
  </si>
  <si>
    <t>La Organización* deberá manejar las actividades relacionadas con el aprovechamiento y extracción de los productos forestales maderables y no maderables*, de manera que se conserven los valores ambientales*, se reduzcan los residuos comercializables y se evite el daño a otros productos y servicios.</t>
  </si>
  <si>
    <t>La Organización* deberá eliminar los materiales de desecho de una forma ambientalmente apropiada.</t>
  </si>
  <si>
    <t xml:space="preserve">AUTOEVALUACIÓN DE CONFORMIDAD </t>
  </si>
  <si>
    <t>AUTOEVALUACIÓN DE CONFORMIDAD</t>
  </si>
  <si>
    <t>Principios &amp; Criterios FSC Versión 5-3</t>
  </si>
  <si>
    <t>Autoevaluación de conformidad</t>
  </si>
  <si>
    <r>
      <rPr>
        <b/>
        <sz val="11"/>
        <color theme="1"/>
        <rFont val="Greycliff CF"/>
        <family val="3"/>
      </rPr>
      <t>Nota 1:</t>
    </r>
    <r>
      <rPr>
        <sz val="11"/>
        <color theme="1"/>
        <rFont val="Greycliff CF"/>
        <family val="3"/>
      </rPr>
      <t xml:space="preserve">
El estándar de manejo forestal de FSC consta de 10 Principios y 72 Criterios (P&amp;C) que son válidos internacionalmente. Los indicadores se basan en los Indicadores Genéricos Internacionales (IGI) de FSC y se adaptan a nivel regional o nacional y forman junto con los P&amp;C el estándar de manejo forestal aplicable. Este cuestionario se basa en los Indicadores Genéricos Internacionales y, por tanto, debe entenderse como una orientación general.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</si>
</sst>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Greycliff CF"/>
      <family val="3"/>
    </font>
    <font>
      <b/>
      <sz val="11"/>
      <color theme="1"/>
      <name val="Greycliff CF"/>
      <family val="3"/>
    </font>
    <font>
      <b/>
      <sz val="16"/>
      <color rgb="FFF1F8E8"/>
      <name val="Greycliff CF"/>
      <family val="3"/>
    </font>
    <font>
      <b/>
      <sz val="11"/>
      <color rgb="FFF1F8E8"/>
      <name val="Greycliff CF"/>
      <family val="3"/>
    </font>
    <font>
      <sz val="11"/>
      <name val="Greycliff CF"/>
      <family val="3"/>
    </font>
    <font>
      <b/>
      <sz val="11"/>
      <color theme="0"/>
      <name val="Greycliff CF"/>
      <family val="3"/>
    </font>
    <font>
      <b/>
      <sz val="18"/>
      <color theme="0"/>
      <name val="Greycliff CF"/>
      <family val="3"/>
    </font>
    <font>
      <sz val="16"/>
      <color theme="1"/>
      <name val="Greycliff CF"/>
      <family val="3"/>
    </font>
    <font>
      <b/>
      <sz val="16"/>
      <color theme="1"/>
      <name val="Greycliff CF"/>
      <family val="3"/>
    </font>
    <font>
      <sz val="12"/>
      <color theme="1"/>
      <name val="Greycliff CF"/>
      <family val="3"/>
    </font>
    <font>
      <b/>
      <sz val="11"/>
      <color rgb="FF285C4D"/>
      <name val="Greycliff CF"/>
      <family val="3"/>
    </font>
    <font>
      <b/>
      <sz val="11"/>
      <color rgb="FFC00000"/>
      <name val="Greycliff CF"/>
      <family val="3"/>
    </font>
    <font>
      <sz val="11"/>
      <color theme="1"/>
      <name val="Calibri"/>
      <family val="2"/>
      <scheme val="minor"/>
    </font>
    <font>
      <b/>
      <sz val="11"/>
      <name val="Greycliff CF"/>
      <family val="3"/>
    </font>
    <font>
      <sz val="8"/>
      <name val="Calibri"/>
      <family val="2"/>
      <scheme val="minor"/>
    </font>
    <font>
      <b/>
      <sz val="11"/>
      <color rgb="FF8ABADD"/>
      <name val="Greycliff CF"/>
      <family val="3"/>
    </font>
    <font>
      <sz val="11"/>
      <color theme="0"/>
      <name val="Greycliff CF"/>
      <family val="3"/>
    </font>
    <font>
      <b/>
      <sz val="11"/>
      <color theme="0"/>
      <name val="Arial"/>
      <family val="2"/>
    </font>
    <font>
      <b/>
      <sz val="14"/>
      <color rgb="FF285C4D"/>
      <name val="Greycliff CF"/>
      <family val="3"/>
    </font>
    <font>
      <b/>
      <sz val="12"/>
      <color theme="1"/>
      <name val="Greycliff CF"/>
      <family val="3"/>
    </font>
    <font>
      <i/>
      <sz val="11"/>
      <color theme="1"/>
      <name val="Greycliff CF"/>
      <family val="3"/>
    </font>
    <font>
      <sz val="11"/>
      <color theme="3" tint="-0.249977111117893"/>
      <name val="Greycliff CF"/>
      <family val="3"/>
    </font>
    <font>
      <b/>
      <sz val="12"/>
      <name val="Greycliff CF"/>
      <family val="3"/>
    </font>
    <font>
      <b/>
      <sz val="14"/>
      <color theme="1"/>
      <name val="Greycliff CF"/>
      <family val="3"/>
    </font>
  </fonts>
  <fills count="12">
    <fill>
      <patternFill patternType="none"/>
    </fill>
    <fill>
      <patternFill patternType="gray125"/>
    </fill>
    <fill>
      <patternFill patternType="solid">
        <fgColor theme="0"/>
        <bgColor indexed="64"/>
      </patternFill>
    </fill>
    <fill>
      <patternFill patternType="solid">
        <fgColor rgb="FF285C4D"/>
        <bgColor indexed="64"/>
      </patternFill>
    </fill>
    <fill>
      <patternFill patternType="solid">
        <fgColor rgb="FF78BE20"/>
        <bgColor indexed="64"/>
      </patternFill>
    </fill>
    <fill>
      <patternFill patternType="solid">
        <fgColor rgb="FFC00000"/>
        <bgColor indexed="64"/>
      </patternFill>
    </fill>
    <fill>
      <patternFill patternType="solid">
        <fgColor rgb="FFFFFF00"/>
        <bgColor indexed="64"/>
      </patternFill>
    </fill>
    <fill>
      <patternFill patternType="solid">
        <fgColor rgb="FFF1F8E8"/>
        <bgColor indexed="64"/>
      </patternFill>
    </fill>
    <fill>
      <patternFill patternType="solid">
        <fgColor rgb="FFD0D1DB"/>
        <bgColor indexed="64"/>
      </patternFill>
    </fill>
    <fill>
      <patternFill patternType="solid">
        <fgColor rgb="FFD4BE97"/>
        <bgColor indexed="64"/>
      </patternFill>
    </fill>
    <fill>
      <patternFill patternType="solid">
        <fgColor rgb="FFEBD99F"/>
        <bgColor indexed="64"/>
      </patternFill>
    </fill>
    <fill>
      <patternFill patternType="solid">
        <fgColor rgb="FF8ABADD"/>
        <bgColor indexed="64"/>
      </patternFill>
    </fill>
  </fills>
  <borders count="53">
    <border>
      <left/>
      <right/>
      <top/>
      <bottom/>
      <diagonal/>
    </border>
    <border>
      <left style="medium">
        <color rgb="FF78BE20"/>
      </left>
      <right style="medium">
        <color rgb="FF78BE20"/>
      </right>
      <top style="medium">
        <color rgb="FF78BE20"/>
      </top>
      <bottom/>
      <diagonal/>
    </border>
    <border>
      <left/>
      <right/>
      <top style="medium">
        <color rgb="FF78BE20"/>
      </top>
      <bottom/>
      <diagonal/>
    </border>
    <border>
      <left/>
      <right style="medium">
        <color rgb="FF78BE20"/>
      </right>
      <top style="medium">
        <color rgb="FF78BE20"/>
      </top>
      <bottom/>
      <diagonal/>
    </border>
    <border>
      <left style="medium">
        <color rgb="FF78BE20"/>
      </left>
      <right style="medium">
        <color rgb="FF78BE20"/>
      </right>
      <top/>
      <bottom/>
      <diagonal/>
    </border>
    <border>
      <left/>
      <right style="medium">
        <color rgb="FF78BE20"/>
      </right>
      <top/>
      <bottom/>
      <diagonal/>
    </border>
    <border>
      <left style="thin">
        <color rgb="FF78BE20"/>
      </left>
      <right style="thin">
        <color rgb="FF78BE20"/>
      </right>
      <top style="thin">
        <color rgb="FF78BE20"/>
      </top>
      <bottom style="thin">
        <color rgb="FF78BE20"/>
      </bottom>
      <diagonal/>
    </border>
    <border>
      <left style="thin">
        <color rgb="FF78BE20"/>
      </left>
      <right/>
      <top/>
      <bottom/>
      <diagonal/>
    </border>
    <border>
      <left style="medium">
        <color rgb="FF78BE20"/>
      </left>
      <right style="medium">
        <color rgb="FF78BE20"/>
      </right>
      <top/>
      <bottom style="medium">
        <color rgb="FF78BE20"/>
      </bottom>
      <diagonal/>
    </border>
    <border>
      <left style="medium">
        <color rgb="FF78BE20"/>
      </left>
      <right/>
      <top/>
      <bottom style="medium">
        <color rgb="FF78BE20"/>
      </bottom>
      <diagonal/>
    </border>
    <border>
      <left/>
      <right/>
      <top/>
      <bottom style="medium">
        <color rgb="FF78BE20"/>
      </bottom>
      <diagonal/>
    </border>
    <border>
      <left/>
      <right style="medium">
        <color rgb="FF78BE20"/>
      </right>
      <top/>
      <bottom style="medium">
        <color rgb="FF78BE20"/>
      </bottom>
      <diagonal/>
    </border>
    <border>
      <left style="medium">
        <color rgb="FF78BE20"/>
      </left>
      <right/>
      <top/>
      <bottom/>
      <diagonal/>
    </border>
    <border>
      <left style="medium">
        <color rgb="FF78BE20"/>
      </left>
      <right/>
      <top style="medium">
        <color rgb="FF78BE20"/>
      </top>
      <bottom/>
      <diagonal/>
    </border>
    <border>
      <left style="thin">
        <color rgb="FF78BE20"/>
      </left>
      <right/>
      <top style="thin">
        <color rgb="FF78BE20"/>
      </top>
      <bottom/>
      <diagonal/>
    </border>
    <border>
      <left/>
      <right/>
      <top style="thin">
        <color rgb="FF78BE20"/>
      </top>
      <bottom/>
      <diagonal/>
    </border>
    <border>
      <left/>
      <right style="thin">
        <color rgb="FF78BE20"/>
      </right>
      <top style="thin">
        <color rgb="FF78BE20"/>
      </top>
      <bottom/>
      <diagonal/>
    </border>
    <border>
      <left style="thin">
        <color rgb="FF78BE20"/>
      </left>
      <right style="thin">
        <color rgb="FF78BE20"/>
      </right>
      <top style="thin">
        <color rgb="FF78BE20"/>
      </top>
      <bottom style="thick">
        <color rgb="FF78BE20"/>
      </bottom>
      <diagonal/>
    </border>
    <border>
      <left/>
      <right style="thin">
        <color rgb="FF78BE20"/>
      </right>
      <top/>
      <bottom/>
      <diagonal/>
    </border>
    <border>
      <left/>
      <right/>
      <top/>
      <bottom style="thick">
        <color rgb="FF78BE20"/>
      </bottom>
      <diagonal/>
    </border>
    <border>
      <left/>
      <right style="thin">
        <color rgb="FF78BE20"/>
      </right>
      <top/>
      <bottom style="thick">
        <color rgb="FF78BE20"/>
      </bottom>
      <diagonal/>
    </border>
    <border>
      <left/>
      <right style="thick">
        <color rgb="FF78BE20"/>
      </right>
      <top/>
      <bottom style="thick">
        <color rgb="FF78BE20"/>
      </bottom>
      <diagonal/>
    </border>
    <border>
      <left/>
      <right style="thin">
        <color rgb="FF78BE20"/>
      </right>
      <top/>
      <bottom style="thin">
        <color rgb="FF78BE20"/>
      </bottom>
      <diagonal/>
    </border>
    <border>
      <left/>
      <right style="thin">
        <color rgb="FF78BE20"/>
      </right>
      <top style="thick">
        <color rgb="FF78BE20"/>
      </top>
      <bottom style="thin">
        <color rgb="FF78BE20"/>
      </bottom>
      <diagonal/>
    </border>
    <border>
      <left/>
      <right style="thin">
        <color rgb="FF78BE20"/>
      </right>
      <top style="thick">
        <color rgb="FF78BE20"/>
      </top>
      <bottom/>
      <diagonal/>
    </border>
    <border>
      <left/>
      <right style="thin">
        <color rgb="FF78BE20"/>
      </right>
      <top style="thin">
        <color rgb="FF78BE20"/>
      </top>
      <bottom style="thin">
        <color rgb="FF78BE20"/>
      </bottom>
      <diagonal/>
    </border>
    <border>
      <left/>
      <right/>
      <top style="thin">
        <color rgb="FF78BE20"/>
      </top>
      <bottom style="thin">
        <color rgb="FF78BE20"/>
      </bottom>
      <diagonal/>
    </border>
    <border>
      <left/>
      <right style="thin">
        <color rgb="FF78BE20"/>
      </right>
      <top style="thin">
        <color theme="4" tint="0.39997558519241921"/>
      </top>
      <bottom style="thin">
        <color rgb="FF78BE20"/>
      </bottom>
      <diagonal/>
    </border>
    <border>
      <left style="thin">
        <color rgb="FF78BE20"/>
      </left>
      <right style="thin">
        <color rgb="FF78BE20"/>
      </right>
      <top style="thin">
        <color rgb="FF78BE2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rgb="FF003566"/>
      </bottom>
      <diagonal/>
    </border>
    <border>
      <left/>
      <right/>
      <top style="medium">
        <color indexed="64"/>
      </top>
      <bottom style="thin">
        <color rgb="FF003566"/>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rgb="FF003566"/>
      </top>
      <bottom style="thin">
        <color rgb="FF003566"/>
      </bottom>
      <diagonal/>
    </border>
    <border>
      <left/>
      <right/>
      <top style="thin">
        <color rgb="FF003566"/>
      </top>
      <bottom style="thin">
        <color rgb="FF003566"/>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rgb="FF003566"/>
      </top>
      <bottom style="medium">
        <color indexed="64"/>
      </bottom>
      <diagonal/>
    </border>
    <border>
      <left/>
      <right/>
      <top style="thin">
        <color rgb="FF003566"/>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rgb="FF003566"/>
      </top>
      <bottom/>
      <diagonal/>
    </border>
    <border>
      <left/>
      <right/>
      <top style="thin">
        <color rgb="FF003566"/>
      </top>
      <bottom/>
      <diagonal/>
    </border>
    <border>
      <left style="medium">
        <color indexed="64"/>
      </left>
      <right style="medium">
        <color indexed="64"/>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8BE20"/>
      </left>
      <right/>
      <top style="thin">
        <color rgb="FF78BE20"/>
      </top>
      <bottom style="thin">
        <color rgb="FF78BE20"/>
      </bottom>
      <diagonal/>
    </border>
    <border>
      <left style="thin">
        <color rgb="FF78BE20"/>
      </left>
      <right style="thin">
        <color rgb="FF78BE20"/>
      </right>
      <top/>
      <bottom style="thin">
        <color rgb="FF78BE20"/>
      </bottom>
      <diagonal/>
    </border>
  </borders>
  <cellStyleXfs count="2">
    <xf numFmtId="0" fontId="0" fillId="0" borderId="0"/>
    <xf numFmtId="0" fontId="13" fillId="0" borderId="0"/>
  </cellStyleXfs>
  <cellXfs count="190">
    <xf numFmtId="0" fontId="0" fillId="0" borderId="0" xfId="0"/>
    <xf numFmtId="0" fontId="1" fillId="2" borderId="0" xfId="0" applyFont="1" applyFill="1" applyAlignment="1">
      <alignment vertical="center"/>
    </xf>
    <xf numFmtId="0" fontId="1" fillId="2" borderId="0" xfId="0" applyFont="1" applyFill="1" applyAlignment="1">
      <alignment vertical="center" wrapText="1"/>
    </xf>
    <xf numFmtId="0" fontId="2" fillId="2" borderId="0" xfId="0" applyFont="1" applyFill="1"/>
    <xf numFmtId="0" fontId="2" fillId="2" borderId="0" xfId="0" applyFont="1" applyFill="1" applyAlignment="1">
      <alignment horizontal="center" vertical="center"/>
    </xf>
    <xf numFmtId="0" fontId="2" fillId="2" borderId="0" xfId="0" applyFont="1" applyFill="1" applyAlignment="1">
      <alignment horizontal="center"/>
    </xf>
    <xf numFmtId="0" fontId="1" fillId="2" borderId="0" xfId="0" applyFont="1" applyFill="1"/>
    <xf numFmtId="0" fontId="1" fillId="2" borderId="0" xfId="0" applyFont="1" applyFill="1" applyAlignment="1">
      <alignment horizontal="center"/>
    </xf>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2" borderId="2" xfId="0" applyFont="1" applyFill="1" applyBorder="1" applyAlignment="1">
      <alignment horizontal="center" vertical="center"/>
    </xf>
    <xf numFmtId="0" fontId="4" fillId="4" borderId="2" xfId="0" applyFont="1" applyFill="1" applyBorder="1" applyAlignment="1">
      <alignment horizontal="center" vertical="center"/>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xf>
    <xf numFmtId="0" fontId="4" fillId="5" borderId="0" xfId="0" applyFont="1" applyFill="1" applyAlignment="1">
      <alignment horizontal="center" vertical="center"/>
    </xf>
    <xf numFmtId="0" fontId="1" fillId="2" borderId="0" xfId="0" applyFont="1" applyFill="1" applyAlignment="1">
      <alignment horizontal="left" vertical="center" wrapText="1"/>
    </xf>
    <xf numFmtId="0" fontId="1" fillId="2" borderId="5" xfId="0" applyFont="1" applyFill="1" applyBorder="1" applyAlignment="1">
      <alignment horizontal="left" vertical="center"/>
    </xf>
    <xf numFmtId="0" fontId="4" fillId="5" borderId="0" xfId="0" applyFont="1" applyFill="1" applyAlignment="1">
      <alignment horizontal="center"/>
    </xf>
    <xf numFmtId="0" fontId="4" fillId="4" borderId="0" xfId="0" applyFont="1" applyFill="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vertical="center" wrapText="1"/>
    </xf>
    <xf numFmtId="0" fontId="1" fillId="2" borderId="9" xfId="0" applyFont="1" applyFill="1" applyBorder="1" applyAlignment="1">
      <alignment horizontal="center" vertical="center"/>
    </xf>
    <xf numFmtId="0" fontId="4" fillId="5" borderId="10"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0" xfId="0" applyFont="1" applyFill="1" applyBorder="1" applyAlignment="1">
      <alignment vertical="center" wrapText="1"/>
    </xf>
    <xf numFmtId="0" fontId="1" fillId="2" borderId="11" xfId="0" applyFont="1" applyFill="1" applyBorder="1" applyAlignment="1">
      <alignment horizontal="left" vertical="center"/>
    </xf>
    <xf numFmtId="0" fontId="4" fillId="5" borderId="2" xfId="0" applyFont="1" applyFill="1" applyBorder="1" applyAlignment="1">
      <alignment horizontal="center" vertical="center"/>
    </xf>
    <xf numFmtId="0" fontId="1" fillId="2" borderId="2" xfId="0" applyFont="1" applyFill="1" applyBorder="1" applyAlignment="1">
      <alignment vertical="center" wrapText="1"/>
    </xf>
    <xf numFmtId="0" fontId="4" fillId="4" borderId="10" xfId="0" applyFont="1" applyFill="1" applyBorder="1" applyAlignment="1">
      <alignment horizontal="center" vertical="center"/>
    </xf>
    <xf numFmtId="0" fontId="6" fillId="5" borderId="0" xfId="0" applyFont="1" applyFill="1" applyAlignment="1">
      <alignment horizontal="center" vertical="center"/>
    </xf>
    <xf numFmtId="0" fontId="1" fillId="2" borderId="12" xfId="0" applyFont="1" applyFill="1" applyBorder="1" applyAlignment="1">
      <alignment horizontal="center" vertical="center"/>
    </xf>
    <xf numFmtId="0" fontId="6" fillId="4" borderId="0" xfId="0" applyFont="1" applyFill="1" applyAlignment="1">
      <alignment horizontal="center" vertical="center"/>
    </xf>
    <xf numFmtId="0" fontId="6" fillId="5" borderId="2" xfId="0" applyFont="1" applyFill="1" applyBorder="1" applyAlignment="1">
      <alignment horizontal="center" vertical="center"/>
    </xf>
    <xf numFmtId="0" fontId="6" fillId="4" borderId="10"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0" xfId="0" applyFont="1" applyFill="1" applyAlignment="1" applyProtection="1">
      <alignment vertical="center"/>
      <protection locked="0"/>
    </xf>
    <xf numFmtId="0" fontId="6" fillId="4" borderId="16" xfId="0" applyFont="1" applyFill="1" applyBorder="1" applyAlignment="1" applyProtection="1">
      <alignment horizontal="center" vertical="center"/>
      <protection locked="0"/>
    </xf>
    <xf numFmtId="0" fontId="6" fillId="4" borderId="17" xfId="0" applyFont="1" applyFill="1" applyBorder="1" applyAlignment="1" applyProtection="1">
      <alignment horizontal="center" vertical="center"/>
      <protection locked="0"/>
    </xf>
    <xf numFmtId="0" fontId="6" fillId="4" borderId="19" xfId="0" applyFont="1" applyFill="1" applyBorder="1" applyAlignment="1" applyProtection="1">
      <alignment horizontal="center" vertical="center"/>
      <protection locked="0"/>
    </xf>
    <xf numFmtId="0" fontId="6" fillId="4" borderId="20" xfId="0" applyFont="1" applyFill="1" applyBorder="1" applyAlignment="1" applyProtection="1">
      <alignment horizontal="center" vertical="center"/>
      <protection locked="0"/>
    </xf>
    <xf numFmtId="0" fontId="6" fillId="4" borderId="21" xfId="0" applyFont="1" applyFill="1" applyBorder="1" applyAlignment="1" applyProtection="1">
      <alignment horizontal="center" vertical="center"/>
      <protection locked="0"/>
    </xf>
    <xf numFmtId="0" fontId="11" fillId="2" borderId="22" xfId="0" applyFont="1" applyFill="1" applyBorder="1" applyAlignment="1" applyProtection="1">
      <alignment horizontal="center" vertical="center"/>
      <protection locked="0"/>
    </xf>
    <xf numFmtId="0" fontId="1" fillId="2" borderId="23" xfId="0" applyFont="1" applyFill="1" applyBorder="1" applyAlignment="1" applyProtection="1">
      <alignment horizontal="center" vertical="center"/>
      <protection locked="0"/>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wrapText="1"/>
    </xf>
    <xf numFmtId="0" fontId="1" fillId="2" borderId="23" xfId="0" applyFont="1" applyFill="1" applyBorder="1" applyAlignment="1">
      <alignment vertical="center" wrapText="1"/>
    </xf>
    <xf numFmtId="0" fontId="12" fillId="2" borderId="25" xfId="0" applyFont="1" applyFill="1" applyBorder="1" applyAlignment="1" applyProtection="1">
      <alignment horizontal="center" vertical="center"/>
      <protection locked="0"/>
    </xf>
    <xf numFmtId="0" fontId="1" fillId="2" borderId="25" xfId="0" applyFont="1" applyFill="1" applyBorder="1" applyAlignment="1" applyProtection="1">
      <alignment horizontal="center" vertical="center"/>
      <protection locked="0"/>
    </xf>
    <xf numFmtId="0" fontId="1" fillId="2" borderId="25" xfId="0" applyFont="1" applyFill="1" applyBorder="1" applyAlignment="1">
      <alignment horizontal="center" vertical="center"/>
    </xf>
    <xf numFmtId="0" fontId="1" fillId="2" borderId="6" xfId="0" applyFont="1" applyFill="1" applyBorder="1" applyAlignment="1">
      <alignment horizontal="center" vertical="center" wrapText="1"/>
    </xf>
    <xf numFmtId="0" fontId="1" fillId="2" borderId="25" xfId="0" applyFont="1" applyFill="1" applyBorder="1" applyAlignment="1">
      <alignment vertical="center" wrapText="1"/>
    </xf>
    <xf numFmtId="0" fontId="1" fillId="2" borderId="6" xfId="0" applyFont="1" applyFill="1" applyBorder="1" applyAlignment="1" applyProtection="1">
      <alignment horizontal="center" vertical="center"/>
      <protection locked="0"/>
    </xf>
    <xf numFmtId="0" fontId="12" fillId="2" borderId="18" xfId="0" applyFont="1" applyFill="1" applyBorder="1" applyAlignment="1" applyProtection="1">
      <alignment horizontal="center" vertical="center"/>
      <protection locked="0"/>
    </xf>
    <xf numFmtId="0" fontId="1" fillId="2" borderId="18"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1" fillId="2" borderId="22" xfId="0" applyFont="1" applyFill="1" applyBorder="1" applyAlignment="1" applyProtection="1">
      <alignment horizontal="center" vertical="center"/>
      <protection locked="0"/>
    </xf>
    <xf numFmtId="0" fontId="1" fillId="2" borderId="22" xfId="0" applyFont="1" applyFill="1" applyBorder="1" applyAlignment="1">
      <alignment horizontal="center" vertical="center"/>
    </xf>
    <xf numFmtId="0" fontId="12" fillId="2" borderId="22" xfId="0" applyFont="1" applyFill="1" applyBorder="1" applyAlignment="1" applyProtection="1">
      <alignment horizontal="center" vertical="center"/>
      <protection locked="0"/>
    </xf>
    <xf numFmtId="0" fontId="12" fillId="2" borderId="1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vertical="center"/>
      <protection locked="0"/>
    </xf>
    <xf numFmtId="0" fontId="6" fillId="4" borderId="18" xfId="0" applyFont="1" applyFill="1" applyBorder="1" applyAlignment="1" applyProtection="1">
      <alignment horizontal="center" vertical="center" wrapText="1"/>
      <protection locked="0"/>
    </xf>
    <xf numFmtId="0" fontId="1" fillId="6" borderId="0" xfId="0" applyFont="1" applyFill="1"/>
    <xf numFmtId="0" fontId="14" fillId="2" borderId="6" xfId="0" applyFont="1" applyFill="1" applyBorder="1" applyAlignment="1" applyProtection="1">
      <alignment horizontal="center" vertical="center" wrapText="1"/>
      <protection locked="0"/>
    </xf>
    <xf numFmtId="2" fontId="14" fillId="2" borderId="6" xfId="0" applyNumberFormat="1" applyFont="1" applyFill="1" applyBorder="1" applyAlignment="1">
      <alignment horizontal="left" vertical="center" wrapText="1"/>
    </xf>
    <xf numFmtId="0" fontId="14" fillId="2" borderId="22" xfId="0" applyFont="1" applyFill="1" applyBorder="1" applyAlignment="1">
      <alignment horizontal="center" vertical="center"/>
    </xf>
    <xf numFmtId="0" fontId="1" fillId="2" borderId="5"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8" borderId="0" xfId="0" applyFont="1" applyFill="1" applyAlignment="1">
      <alignment vertical="center"/>
    </xf>
    <xf numFmtId="0" fontId="12" fillId="2" borderId="6" xfId="0" applyFont="1" applyFill="1" applyBorder="1" applyAlignment="1" applyProtection="1">
      <alignment horizontal="center" vertical="center"/>
      <protection locked="0"/>
    </xf>
    <xf numFmtId="0" fontId="16" fillId="2" borderId="25" xfId="0" applyFont="1" applyFill="1" applyBorder="1" applyAlignment="1" applyProtection="1">
      <alignment horizontal="center" vertical="center"/>
      <protection locked="0"/>
    </xf>
    <xf numFmtId="0" fontId="12" fillId="2" borderId="26" xfId="0" applyFont="1" applyFill="1" applyBorder="1" applyAlignment="1" applyProtection="1">
      <alignment horizontal="center" vertical="center"/>
      <protection locked="0"/>
    </xf>
    <xf numFmtId="0" fontId="16" fillId="2" borderId="26" xfId="0" applyFont="1" applyFill="1" applyBorder="1" applyAlignment="1" applyProtection="1">
      <alignment horizontal="center" vertical="center"/>
      <protection locked="0"/>
    </xf>
    <xf numFmtId="0" fontId="16" fillId="2" borderId="6"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7" xfId="0" applyFont="1" applyFill="1" applyBorder="1" applyAlignment="1">
      <alignment horizontal="center" vertical="center"/>
    </xf>
    <xf numFmtId="0" fontId="17" fillId="2" borderId="25"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25" xfId="0" applyFont="1" applyFill="1" applyBorder="1" applyAlignment="1">
      <alignment horizontal="center" vertical="center" wrapText="1"/>
    </xf>
    <xf numFmtId="0" fontId="17" fillId="2" borderId="22" xfId="0" applyFont="1" applyFill="1" applyBorder="1" applyAlignment="1">
      <alignment horizontal="center" vertical="center"/>
    </xf>
    <xf numFmtId="0" fontId="17" fillId="2" borderId="16" xfId="0" applyFont="1" applyFill="1" applyBorder="1" applyAlignment="1">
      <alignment horizontal="center" vertical="center" wrapText="1"/>
    </xf>
    <xf numFmtId="0" fontId="14" fillId="2" borderId="6" xfId="0" applyFont="1" applyFill="1" applyBorder="1" applyAlignment="1">
      <alignment horizontal="center" vertical="center"/>
    </xf>
    <xf numFmtId="0" fontId="1" fillId="2" borderId="26" xfId="0" applyFont="1" applyFill="1" applyBorder="1" applyAlignment="1">
      <alignment horizontal="center" vertical="center" wrapText="1"/>
    </xf>
    <xf numFmtId="0" fontId="1" fillId="2" borderId="6" xfId="0" applyFont="1" applyFill="1" applyBorder="1" applyAlignment="1">
      <alignment vertical="center" wrapText="1"/>
    </xf>
    <xf numFmtId="0" fontId="1" fillId="2" borderId="0" xfId="0" applyFont="1" applyFill="1" applyAlignment="1">
      <alignment horizontal="center" vertical="center" wrapText="1"/>
    </xf>
    <xf numFmtId="0" fontId="1" fillId="2" borderId="28" xfId="0" applyFont="1" applyFill="1" applyBorder="1" applyAlignment="1">
      <alignment horizontal="center" vertical="center"/>
    </xf>
    <xf numFmtId="0" fontId="18" fillId="4" borderId="32" xfId="0" applyFont="1" applyFill="1" applyBorder="1" applyAlignment="1">
      <alignment horizontal="center" vertical="center"/>
    </xf>
    <xf numFmtId="0" fontId="18" fillId="4" borderId="33" xfId="0" applyFont="1" applyFill="1" applyBorder="1" applyAlignment="1">
      <alignment horizontal="center" vertical="center"/>
    </xf>
    <xf numFmtId="0" fontId="1" fillId="0" borderId="35" xfId="0" applyFont="1" applyBorder="1" applyAlignment="1">
      <alignment horizontal="center" vertical="center" wrapText="1"/>
    </xf>
    <xf numFmtId="0" fontId="1" fillId="0" borderId="36" xfId="0" applyFont="1" applyBorder="1" applyAlignment="1">
      <alignment horizontal="left" vertical="center" wrapText="1"/>
    </xf>
    <xf numFmtId="0" fontId="1" fillId="0" borderId="39" xfId="0" applyFont="1" applyBorder="1" applyAlignment="1">
      <alignment horizontal="center" vertical="center"/>
    </xf>
    <xf numFmtId="0" fontId="1" fillId="0" borderId="40" xfId="0" applyFont="1" applyBorder="1" applyAlignment="1">
      <alignment vertical="center" wrapText="1"/>
    </xf>
    <xf numFmtId="0" fontId="1" fillId="0" borderId="42" xfId="0" applyFont="1" applyBorder="1" applyAlignment="1">
      <alignment horizontal="center" vertical="center"/>
    </xf>
    <xf numFmtId="0" fontId="1" fillId="0" borderId="43" xfId="0" applyFont="1" applyBorder="1" applyAlignment="1">
      <alignment vertical="center" wrapText="1"/>
    </xf>
    <xf numFmtId="0" fontId="1" fillId="2" borderId="35" xfId="0" applyFont="1" applyFill="1" applyBorder="1" applyAlignment="1">
      <alignment horizontal="center" vertical="center" wrapText="1"/>
    </xf>
    <xf numFmtId="0" fontId="1" fillId="0" borderId="36" xfId="0" applyFont="1" applyBorder="1" applyAlignment="1">
      <alignment vertical="center" wrapText="1"/>
    </xf>
    <xf numFmtId="0" fontId="5" fillId="0" borderId="35" xfId="0" applyFont="1" applyBorder="1" applyAlignment="1">
      <alignment horizontal="center" vertical="center"/>
    </xf>
    <xf numFmtId="0" fontId="5" fillId="0" borderId="39" xfId="0" applyFont="1" applyBorder="1" applyAlignment="1">
      <alignment horizontal="center" vertical="center"/>
    </xf>
    <xf numFmtId="0" fontId="22" fillId="2" borderId="35" xfId="0" applyFont="1" applyFill="1" applyBorder="1" applyAlignment="1">
      <alignment horizontal="center" vertical="center" wrapText="1"/>
    </xf>
    <xf numFmtId="0" fontId="5" fillId="0" borderId="35" xfId="0" applyFont="1" applyBorder="1" applyAlignment="1">
      <alignment horizontal="center" vertical="center" wrapText="1"/>
    </xf>
    <xf numFmtId="0" fontId="5" fillId="2" borderId="0" xfId="0" applyFont="1" applyFill="1" applyAlignment="1">
      <alignment horizontal="left" vertical="center" wrapText="1"/>
    </xf>
    <xf numFmtId="0" fontId="1" fillId="0" borderId="45" xfId="0" applyFont="1" applyBorder="1" applyAlignment="1">
      <alignment horizontal="center" vertical="center"/>
    </xf>
    <xf numFmtId="0" fontId="1" fillId="0" borderId="46" xfId="0" applyFont="1" applyBorder="1" applyAlignment="1">
      <alignment vertical="center" wrapText="1"/>
    </xf>
    <xf numFmtId="0" fontId="1" fillId="2" borderId="40" xfId="0" applyFont="1" applyFill="1" applyBorder="1" applyAlignment="1">
      <alignment vertical="center" wrapText="1"/>
    </xf>
    <xf numFmtId="0" fontId="5" fillId="2" borderId="39" xfId="0" applyFont="1" applyFill="1" applyBorder="1" applyAlignment="1">
      <alignment horizontal="center" vertical="center"/>
    </xf>
    <xf numFmtId="16" fontId="1" fillId="0" borderId="39" xfId="0" applyNumberFormat="1" applyFont="1" applyBorder="1" applyAlignment="1">
      <alignment horizontal="center" vertical="center"/>
    </xf>
    <xf numFmtId="0" fontId="1" fillId="8" borderId="0" xfId="0" applyFont="1" applyFill="1"/>
    <xf numFmtId="0" fontId="1" fillId="8" borderId="0" xfId="0" applyFont="1" applyFill="1" applyAlignment="1">
      <alignment horizontal="center" vertical="center"/>
    </xf>
    <xf numFmtId="0" fontId="1" fillId="8" borderId="0" xfId="0" applyFont="1" applyFill="1" applyAlignment="1">
      <alignment horizontal="center"/>
    </xf>
    <xf numFmtId="0" fontId="2" fillId="8" borderId="0" xfId="0" applyFont="1" applyFill="1"/>
    <xf numFmtId="0" fontId="1" fillId="8" borderId="0" xfId="0" applyFont="1" applyFill="1" applyAlignment="1">
      <alignment horizontal="left" vertical="center"/>
    </xf>
    <xf numFmtId="0" fontId="14" fillId="2" borderId="52" xfId="0" applyFont="1" applyFill="1" applyBorder="1" applyAlignment="1">
      <alignment horizontal="center" vertical="center" wrapText="1"/>
    </xf>
    <xf numFmtId="2" fontId="14" fillId="2" borderId="52" xfId="0" applyNumberFormat="1" applyFont="1" applyFill="1" applyBorder="1" applyAlignment="1">
      <alignment horizontal="left" vertical="center" wrapText="1"/>
    </xf>
    <xf numFmtId="0" fontId="1" fillId="2" borderId="52" xfId="0" applyFont="1" applyFill="1" applyBorder="1" applyAlignment="1">
      <alignment horizontal="center" vertical="center" wrapText="1"/>
    </xf>
    <xf numFmtId="0" fontId="1" fillId="2" borderId="22" xfId="0" applyFont="1" applyFill="1" applyBorder="1" applyAlignment="1">
      <alignment vertical="center" wrapText="1"/>
    </xf>
    <xf numFmtId="0" fontId="6" fillId="4" borderId="6" xfId="0" applyFont="1" applyFill="1" applyBorder="1" applyAlignment="1">
      <alignment horizontal="center" vertical="center"/>
    </xf>
    <xf numFmtId="0" fontId="6" fillId="4" borderId="6" xfId="0" applyFont="1" applyFill="1" applyBorder="1" applyAlignment="1">
      <alignment horizontal="center" vertical="center" wrapText="1"/>
    </xf>
    <xf numFmtId="0" fontId="1" fillId="9" borderId="6" xfId="0" applyFont="1" applyFill="1" applyBorder="1" applyAlignment="1">
      <alignment vertical="center" wrapText="1"/>
    </xf>
    <xf numFmtId="0" fontId="1" fillId="11" borderId="6" xfId="0" applyFont="1" applyFill="1" applyBorder="1" applyAlignment="1">
      <alignment vertical="center" wrapText="1"/>
    </xf>
    <xf numFmtId="0" fontId="17" fillId="2" borderId="6" xfId="0" applyFont="1" applyFill="1" applyBorder="1" applyAlignment="1" applyProtection="1">
      <alignment horizontal="center" vertical="center"/>
      <protection locked="0"/>
    </xf>
    <xf numFmtId="0" fontId="1" fillId="2" borderId="25" xfId="0" applyFont="1" applyFill="1" applyBorder="1" applyAlignment="1">
      <alignment horizontal="center" vertical="center" wrapText="1"/>
    </xf>
    <xf numFmtId="0" fontId="1" fillId="7" borderId="0" xfId="0" applyFont="1" applyFill="1" applyAlignment="1">
      <alignment horizontal="center" vertical="center"/>
    </xf>
    <xf numFmtId="0" fontId="1" fillId="7" borderId="1" xfId="0" applyFont="1" applyFill="1" applyBorder="1" applyAlignment="1">
      <alignment horizontal="left" vertical="center" wrapText="1"/>
    </xf>
    <xf numFmtId="0" fontId="1" fillId="7" borderId="8" xfId="0" applyFont="1" applyFill="1" applyBorder="1" applyAlignment="1">
      <alignment horizontal="left" vertical="center" wrapText="1"/>
    </xf>
    <xf numFmtId="0" fontId="1" fillId="7" borderId="4" xfId="0" applyFont="1" applyFill="1" applyBorder="1" applyAlignment="1">
      <alignment horizontal="left" vertical="center" wrapText="1"/>
    </xf>
    <xf numFmtId="0" fontId="1" fillId="7" borderId="1" xfId="0" applyFont="1" applyFill="1" applyBorder="1" applyAlignment="1">
      <alignment vertical="center" wrapText="1"/>
    </xf>
    <xf numFmtId="0" fontId="1" fillId="7" borderId="8" xfId="0" applyFont="1" applyFill="1" applyBorder="1" applyAlignment="1">
      <alignment vertical="center" wrapText="1"/>
    </xf>
    <xf numFmtId="0" fontId="1" fillId="7" borderId="9" xfId="0" applyFont="1" applyFill="1" applyBorder="1" applyAlignment="1">
      <alignment horizontal="center" vertical="center"/>
    </xf>
    <xf numFmtId="0" fontId="1" fillId="7" borderId="4" xfId="0" applyFont="1" applyFill="1" applyBorder="1" applyAlignment="1">
      <alignment vertical="center" wrapText="1"/>
    </xf>
    <xf numFmtId="0" fontId="1" fillId="8" borderId="0" xfId="0" applyFont="1" applyFill="1" applyAlignment="1" applyProtection="1">
      <alignment vertical="center"/>
      <protection locked="0"/>
    </xf>
    <xf numFmtId="0" fontId="17" fillId="2" borderId="25" xfId="0" applyFont="1" applyFill="1" applyBorder="1" applyAlignment="1" applyProtection="1">
      <alignment horizontal="center" vertical="center"/>
      <protection locked="0"/>
    </xf>
    <xf numFmtId="0" fontId="6" fillId="4" borderId="16"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wrapText="1"/>
    </xf>
    <xf numFmtId="0" fontId="6" fillId="4" borderId="19" xfId="0" applyFont="1" applyFill="1" applyBorder="1" applyAlignment="1">
      <alignment horizontal="center" vertical="center"/>
    </xf>
    <xf numFmtId="0" fontId="6" fillId="4" borderId="20"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6" xfId="0" applyFont="1" applyFill="1" applyBorder="1" applyAlignment="1">
      <alignment horizontal="center" vertical="center"/>
    </xf>
    <xf numFmtId="0" fontId="6" fillId="4" borderId="21" xfId="0" applyFont="1" applyFill="1" applyBorder="1" applyAlignment="1">
      <alignment horizontal="center" vertical="center"/>
    </xf>
    <xf numFmtId="0" fontId="1" fillId="7" borderId="0" xfId="0" applyFont="1" applyFill="1" applyAlignment="1">
      <alignment horizontal="center" vertical="center" wrapText="1"/>
    </xf>
    <xf numFmtId="0" fontId="1" fillId="7" borderId="13" xfId="0" applyFont="1" applyFill="1" applyBorder="1" applyAlignment="1">
      <alignment horizontal="center" vertical="center"/>
    </xf>
    <xf numFmtId="0" fontId="1" fillId="7" borderId="12" xfId="0" applyFont="1" applyFill="1" applyBorder="1" applyAlignment="1">
      <alignment horizontal="center" vertical="center"/>
    </xf>
    <xf numFmtId="0" fontId="5" fillId="2" borderId="25" xfId="0" applyFont="1" applyFill="1" applyBorder="1" applyAlignment="1" applyProtection="1">
      <alignment horizontal="center" vertical="center"/>
      <protection locked="0"/>
    </xf>
    <xf numFmtId="0" fontId="5" fillId="2" borderId="25" xfId="0" applyFont="1" applyFill="1" applyBorder="1" applyAlignment="1">
      <alignment horizontal="center" vertical="center"/>
    </xf>
    <xf numFmtId="0" fontId="1" fillId="6" borderId="0" xfId="0" applyFont="1" applyFill="1" applyAlignment="1">
      <alignment horizontal="left" vertical="center"/>
    </xf>
    <xf numFmtId="0" fontId="5" fillId="2" borderId="6" xfId="0" applyFont="1" applyFill="1" applyBorder="1" applyAlignment="1">
      <alignment horizontal="left" vertical="center"/>
    </xf>
    <xf numFmtId="0" fontId="1" fillId="2" borderId="6" xfId="0" applyFont="1" applyFill="1" applyBorder="1" applyAlignment="1">
      <alignment horizontal="left" vertical="center" wrapText="1"/>
    </xf>
    <xf numFmtId="0" fontId="1" fillId="2" borderId="6" xfId="0" applyFont="1" applyFill="1" applyBorder="1" applyAlignment="1">
      <alignment horizontal="left" vertical="center"/>
    </xf>
    <xf numFmtId="0" fontId="14" fillId="2" borderId="6" xfId="0" applyFont="1" applyFill="1" applyBorder="1" applyAlignment="1">
      <alignment horizontal="left" vertical="center" wrapText="1"/>
    </xf>
    <xf numFmtId="0" fontId="17" fillId="2" borderId="18" xfId="0" applyFont="1" applyFill="1" applyBorder="1" applyAlignment="1">
      <alignment horizontal="center" vertical="center"/>
    </xf>
    <xf numFmtId="0" fontId="1" fillId="2" borderId="37" xfId="0" applyFont="1" applyFill="1" applyBorder="1" applyAlignment="1" applyProtection="1">
      <alignment vertical="center"/>
      <protection locked="0"/>
    </xf>
    <xf numFmtId="0" fontId="1" fillId="2" borderId="41" xfId="0" applyFont="1" applyFill="1" applyBorder="1" applyAlignment="1" applyProtection="1">
      <alignment vertical="center"/>
      <protection locked="0"/>
    </xf>
    <xf numFmtId="0" fontId="1" fillId="2" borderId="44" xfId="0" applyFont="1" applyFill="1" applyBorder="1" applyAlignment="1" applyProtection="1">
      <alignment vertical="center"/>
      <protection locked="0"/>
    </xf>
    <xf numFmtId="0" fontId="1" fillId="2" borderId="47" xfId="0" applyFont="1" applyFill="1" applyBorder="1" applyAlignment="1" applyProtection="1">
      <alignment vertical="center"/>
      <protection locked="0"/>
    </xf>
    <xf numFmtId="0" fontId="6" fillId="4" borderId="0" xfId="0" applyFont="1" applyFill="1" applyAlignment="1" applyProtection="1">
      <alignment horizontal="center" vertical="center"/>
      <protection locked="0"/>
    </xf>
    <xf numFmtId="0" fontId="21" fillId="0" borderId="36" xfId="0" applyFont="1" applyBorder="1" applyAlignment="1">
      <alignment horizontal="left" vertical="center" wrapText="1"/>
    </xf>
    <xf numFmtId="0" fontId="21" fillId="0" borderId="40" xfId="0" applyFont="1" applyBorder="1" applyAlignment="1">
      <alignment vertical="center" wrapText="1"/>
    </xf>
    <xf numFmtId="0" fontId="21" fillId="0" borderId="36" xfId="0" applyFont="1" applyBorder="1" applyAlignment="1">
      <alignment vertical="center" wrapText="1"/>
    </xf>
    <xf numFmtId="0" fontId="21" fillId="0" borderId="43" xfId="0" applyFont="1" applyBorder="1" applyAlignment="1">
      <alignment vertical="center" wrapText="1"/>
    </xf>
    <xf numFmtId="0" fontId="21" fillId="0" borderId="40" xfId="0" applyFont="1" applyBorder="1" applyAlignment="1">
      <alignment horizontal="left" vertical="center" wrapText="1"/>
    </xf>
    <xf numFmtId="0" fontId="17" fillId="2" borderId="52" xfId="0" applyFont="1" applyFill="1" applyBorder="1" applyAlignment="1">
      <alignment horizontal="center" vertical="center"/>
    </xf>
    <xf numFmtId="0" fontId="1" fillId="10" borderId="51" xfId="0" applyFont="1" applyFill="1" applyBorder="1" applyAlignment="1">
      <alignment horizontal="left" vertical="center" wrapText="1"/>
    </xf>
    <xf numFmtId="0" fontId="1" fillId="10" borderId="25" xfId="0" applyFont="1" applyFill="1" applyBorder="1" applyAlignment="1">
      <alignment horizontal="left" vertical="center" wrapText="1"/>
    </xf>
    <xf numFmtId="0" fontId="17" fillId="4" borderId="6" xfId="0" applyFont="1" applyFill="1" applyBorder="1" applyAlignment="1">
      <alignment horizontal="left" vertical="center" wrapText="1"/>
    </xf>
    <xf numFmtId="0" fontId="1" fillId="8" borderId="6" xfId="0" applyFont="1" applyFill="1" applyBorder="1" applyAlignment="1">
      <alignment horizontal="left" vertical="center" wrapText="1"/>
    </xf>
    <xf numFmtId="0" fontId="1" fillId="10" borderId="6" xfId="0" applyFont="1" applyFill="1" applyBorder="1" applyAlignment="1">
      <alignment horizontal="left" vertical="center" wrapText="1"/>
    </xf>
    <xf numFmtId="0" fontId="7" fillId="3" borderId="29" xfId="0" applyFont="1" applyFill="1" applyBorder="1" applyAlignment="1">
      <alignment horizontal="center" vertical="center"/>
    </xf>
    <xf numFmtId="0" fontId="7" fillId="3" borderId="30" xfId="0" applyFont="1" applyFill="1" applyBorder="1" applyAlignment="1">
      <alignment horizontal="center" vertical="center"/>
    </xf>
    <xf numFmtId="0" fontId="7" fillId="3" borderId="31" xfId="0" applyFont="1" applyFill="1" applyBorder="1" applyAlignment="1">
      <alignment horizontal="center" vertical="center"/>
    </xf>
    <xf numFmtId="0" fontId="24" fillId="7" borderId="48" xfId="0" applyFont="1" applyFill="1" applyBorder="1" applyAlignment="1">
      <alignment horizontal="center" vertical="center" wrapText="1"/>
    </xf>
    <xf numFmtId="0" fontId="24" fillId="7" borderId="49" xfId="0" applyFont="1" applyFill="1" applyBorder="1" applyAlignment="1">
      <alignment horizontal="center" vertical="center" wrapText="1"/>
    </xf>
    <xf numFmtId="0" fontId="24" fillId="7" borderId="50" xfId="0" applyFont="1" applyFill="1" applyBorder="1" applyAlignment="1">
      <alignment horizontal="center" vertical="center" wrapText="1"/>
    </xf>
    <xf numFmtId="0" fontId="1" fillId="7" borderId="6" xfId="0" applyFont="1" applyFill="1" applyBorder="1" applyAlignment="1">
      <alignment horizontal="left" vertical="center" wrapText="1"/>
    </xf>
    <xf numFmtId="0" fontId="3" fillId="3" borderId="1" xfId="0" applyFont="1" applyFill="1" applyBorder="1" applyAlignment="1">
      <alignment horizontal="center" vertical="center" textRotation="90"/>
    </xf>
    <xf numFmtId="0" fontId="3" fillId="3" borderId="4" xfId="0" applyFont="1" applyFill="1" applyBorder="1" applyAlignment="1">
      <alignment horizontal="center" vertical="center" textRotation="90"/>
    </xf>
    <xf numFmtId="0" fontId="3" fillId="3" borderId="8" xfId="0" applyFont="1" applyFill="1" applyBorder="1" applyAlignment="1">
      <alignment horizontal="center" vertical="center" textRotation="90"/>
    </xf>
    <xf numFmtId="0" fontId="3" fillId="4" borderId="4" xfId="0" applyFont="1" applyFill="1" applyBorder="1" applyAlignment="1">
      <alignment horizontal="center" vertical="center" textRotation="90" wrapText="1"/>
    </xf>
    <xf numFmtId="0" fontId="3" fillId="4" borderId="1" xfId="0" applyFont="1" applyFill="1" applyBorder="1" applyAlignment="1">
      <alignment horizontal="center" vertical="center" textRotation="90"/>
    </xf>
    <xf numFmtId="0" fontId="3" fillId="4" borderId="4" xfId="0" applyFont="1" applyFill="1" applyBorder="1" applyAlignment="1">
      <alignment horizontal="center" vertical="center" textRotation="90"/>
    </xf>
    <xf numFmtId="0" fontId="3" fillId="4" borderId="8" xfId="0" applyFont="1" applyFill="1" applyBorder="1" applyAlignment="1">
      <alignment horizontal="center" vertical="center" textRotation="90"/>
    </xf>
    <xf numFmtId="0" fontId="6" fillId="4" borderId="0" xfId="0" applyFont="1" applyFill="1" applyAlignment="1">
      <alignment horizontal="center" vertical="center"/>
    </xf>
    <xf numFmtId="0" fontId="1" fillId="3" borderId="0" xfId="0" applyFont="1" applyFill="1" applyAlignment="1">
      <alignment horizontal="center" vertical="center"/>
    </xf>
    <xf numFmtId="0" fontId="8" fillId="7" borderId="0" xfId="0" applyFont="1" applyFill="1" applyAlignment="1">
      <alignment horizontal="center" vertical="center" wrapText="1"/>
    </xf>
    <xf numFmtId="0" fontId="8" fillId="7" borderId="0" xfId="0" applyFont="1" applyFill="1" applyAlignment="1">
      <alignment horizontal="center"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0" fontId="1" fillId="7" borderId="34" xfId="0" applyFont="1" applyFill="1" applyBorder="1" applyAlignment="1">
      <alignment horizontal="left" vertical="center" wrapText="1"/>
    </xf>
    <xf numFmtId="0" fontId="1" fillId="7" borderId="38" xfId="0" applyFont="1" applyFill="1" applyBorder="1" applyAlignment="1">
      <alignment horizontal="left" vertical="center" wrapText="1"/>
    </xf>
    <xf numFmtId="0" fontId="1" fillId="7" borderId="32" xfId="0" applyFont="1" applyFill="1" applyBorder="1" applyAlignment="1">
      <alignment horizontal="left" vertical="center" wrapText="1"/>
    </xf>
  </cellXfs>
  <cellStyles count="2">
    <cellStyle name="Normal" xfId="0" builtinId="0"/>
    <cellStyle name="Normal 2" xfId="1" xr:uid="{12E727B7-CFF1-430B-B9A0-B6685303C5A7}"/>
  </cellStyles>
  <dxfs count="250">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285C4D"/>
      </font>
    </dxf>
    <dxf>
      <font>
        <b/>
        <i val="0"/>
        <color rgb="FFC00000"/>
      </font>
    </dxf>
    <dxf>
      <font>
        <b/>
        <i val="0"/>
        <color rgb="FFC00000"/>
      </font>
    </dxf>
    <dxf>
      <font>
        <b/>
        <i val="0"/>
        <color rgb="FF285C4D"/>
      </font>
    </dxf>
    <dxf>
      <font>
        <b/>
        <i val="0"/>
        <color rgb="FF285C4D"/>
      </font>
    </dxf>
    <dxf>
      <font>
        <b/>
        <i val="0"/>
        <color rgb="FFC00000"/>
      </font>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285C4D"/>
      </font>
    </dxf>
    <dxf>
      <font>
        <b/>
        <i val="0"/>
        <color rgb="FFC00000"/>
      </font>
    </dxf>
    <dxf>
      <font>
        <b/>
        <i val="0"/>
        <color rgb="FFC00000"/>
      </font>
    </dxf>
    <dxf>
      <font>
        <b/>
        <i val="0"/>
        <color rgb="FFC00000"/>
      </font>
    </dxf>
    <dxf>
      <font>
        <b/>
        <i val="0"/>
        <color rgb="FF285C4D"/>
      </font>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C00000"/>
      </font>
    </dxf>
    <dxf>
      <font>
        <b/>
        <i val="0"/>
        <color rgb="FF285C4D"/>
      </font>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285C4D"/>
      </font>
    </dxf>
    <dxf>
      <font>
        <b/>
        <i val="0"/>
        <color rgb="FFC00000"/>
      </font>
    </dxf>
    <dxf>
      <font>
        <b/>
        <i val="0"/>
        <color rgb="FFC00000"/>
      </font>
    </dxf>
    <dxf>
      <font>
        <b/>
        <i val="0"/>
        <color rgb="FF285C4D"/>
      </font>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C00000"/>
      </font>
    </dxf>
    <dxf>
      <font>
        <b/>
        <i val="0"/>
        <color rgb="FF285C4D"/>
      </font>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285C4D"/>
      </font>
    </dxf>
    <dxf>
      <font>
        <b/>
        <i val="0"/>
        <color rgb="FFC00000"/>
      </font>
    </dxf>
    <dxf>
      <font>
        <b/>
        <i val="0"/>
        <color rgb="FFC00000"/>
      </font>
    </dxf>
    <dxf>
      <font>
        <b/>
        <i val="0"/>
        <color rgb="FF285C4D"/>
      </font>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285C4D"/>
      </font>
    </dxf>
    <dxf>
      <font>
        <b/>
        <i val="0"/>
        <color rgb="FFC00000"/>
      </font>
    </dxf>
    <dxf>
      <font>
        <b/>
        <i val="0"/>
        <color rgb="FFC00000"/>
      </font>
    </dxf>
    <dxf>
      <font>
        <b/>
        <i val="0"/>
        <color rgb="FF285C4D"/>
      </font>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285C4D"/>
      </font>
    </dxf>
    <dxf>
      <font>
        <b/>
        <i val="0"/>
        <color rgb="FFC00000"/>
      </font>
    </dxf>
    <dxf>
      <font>
        <b/>
        <i val="0"/>
        <color rgb="FFC00000"/>
      </font>
    </dxf>
    <dxf>
      <font>
        <b/>
        <i val="0"/>
        <color rgb="FF285C4D"/>
      </font>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C00000"/>
      </font>
    </dxf>
    <dxf>
      <font>
        <b/>
        <i val="0"/>
        <color rgb="FF285C4D"/>
      </font>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C00000"/>
      </font>
    </dxf>
    <dxf>
      <font>
        <b/>
        <i val="0"/>
        <color rgb="FFC00000"/>
      </font>
    </dxf>
    <dxf>
      <font>
        <b/>
        <i val="0"/>
        <color rgb="FF285C4D"/>
      </font>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C00000"/>
      </font>
    </dxf>
    <dxf>
      <font>
        <b/>
        <i val="0"/>
        <color rgb="FF285C4D"/>
      </font>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C00000"/>
      </font>
    </dxf>
    <dxf>
      <font>
        <b/>
        <i val="0"/>
        <color rgb="FF285C4D"/>
      </font>
    </dxf>
    <dxf>
      <font>
        <b/>
        <i val="0"/>
        <color rgb="FFC00000"/>
      </font>
    </dxf>
    <dxf>
      <font>
        <b/>
        <i val="0"/>
        <color rgb="FF285C4D"/>
      </font>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C00000"/>
      </font>
    </dxf>
    <dxf>
      <font>
        <b/>
        <i val="0"/>
        <color rgb="FF285C4D"/>
      </font>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vertical/>
        <horizontal/>
      </border>
      <protection locked="0"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border outline="0">
        <bottom style="thick">
          <color rgb="FF78BE20"/>
        </bottom>
      </border>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border diagonalUp="0" diagonalDown="0">
        <left style="thin">
          <color rgb="FF78BE20"/>
        </left>
        <right style="thin">
          <color rgb="FF78BE20"/>
        </right>
        <top/>
        <bottom/>
      </border>
      <protection locked="0"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vertical/>
        <horizontal/>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vertical/>
        <horizontal/>
      </border>
      <protection locked="0"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border outline="0">
        <bottom style="thick">
          <color rgb="FF78BE20"/>
        </bottom>
      </border>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border diagonalUp="0" diagonalDown="0">
        <left style="thin">
          <color rgb="FF78BE20"/>
        </left>
        <right style="thin">
          <color rgb="FF78BE20"/>
        </right>
        <top/>
        <bottom/>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border outline="0">
        <bottom style="thick">
          <color rgb="FF78BE20"/>
        </bottom>
      </border>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border diagonalUp="0" diagonalDown="0">
        <left style="thin">
          <color rgb="FF78BE20"/>
        </left>
        <right style="thin">
          <color rgb="FF78BE20"/>
        </right>
        <top/>
        <bottom/>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border outline="0">
        <bottom style="thick">
          <color rgb="FF78BE20"/>
        </bottom>
      </border>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border diagonalUp="0" diagonalDown="0">
        <left style="thin">
          <color rgb="FF78BE20"/>
        </left>
        <right style="thin">
          <color rgb="FF78BE20"/>
        </right>
        <top/>
        <bottom/>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border outline="0">
        <bottom style="thick">
          <color rgb="FF78BE20"/>
        </bottom>
      </border>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border diagonalUp="0" diagonalDown="0">
        <left style="thin">
          <color rgb="FF78BE20"/>
        </left>
        <right style="thin">
          <color rgb="FF78BE20"/>
        </right>
        <top/>
        <bottom/>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border outline="0">
        <bottom style="thick">
          <color rgb="FF78BE20"/>
        </bottom>
      </border>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border diagonalUp="0" diagonalDown="0">
        <left style="thin">
          <color rgb="FF78BE20"/>
        </left>
        <right style="thin">
          <color rgb="FF78BE20"/>
        </right>
        <top/>
        <bottom/>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border outline="0">
        <bottom style="thick">
          <color rgb="FF78BE20"/>
        </bottom>
      </border>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border diagonalUp="0" diagonalDown="0">
        <left style="thin">
          <color rgb="FF78BE20"/>
        </left>
        <right style="thin">
          <color rgb="FF78BE20"/>
        </right>
        <top/>
        <bottom/>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border outline="0">
        <bottom style="thick">
          <color rgb="FF78BE20"/>
        </bottom>
      </border>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border diagonalUp="0" diagonalDown="0">
        <left style="thin">
          <color rgb="FF78BE20"/>
        </left>
        <right style="thin">
          <color rgb="FF78BE20"/>
        </right>
        <top/>
        <bottom/>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border outline="0">
        <bottom style="thick">
          <color rgb="FF78BE20"/>
        </bottom>
      </border>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border diagonalUp="0" diagonalDown="0">
        <left style="thin">
          <color rgb="FF78BE20"/>
        </left>
        <right style="thin">
          <color rgb="FF78BE20"/>
        </right>
        <top/>
        <bottom/>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border outline="0">
        <bottom style="thick">
          <color rgb="FF78BE20"/>
        </bottom>
      </border>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border diagonalUp="0" diagonalDown="0">
        <left style="thin">
          <color rgb="FF78BE20"/>
        </left>
        <right style="thin">
          <color rgb="FF78BE20"/>
        </right>
        <top/>
        <bottom/>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border outline="0">
        <bottom style="thick">
          <color rgb="FF78BE20"/>
        </bottom>
      </border>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border diagonalUp="0" diagonalDown="0">
        <left style="thin">
          <color rgb="FF78BE20"/>
        </left>
        <right style="thin">
          <color rgb="FF78BE20"/>
        </right>
        <top/>
        <bottom/>
      </border>
      <protection locked="0"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left"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border outline="0">
        <left style="thin">
          <color rgb="FF78BE20"/>
        </left>
        <top style="thin">
          <color rgb="FF78BE20"/>
        </top>
        <bottom style="thin">
          <color rgb="FF78BE20"/>
        </bottom>
      </border>
    </dxf>
    <dxf>
      <fill>
        <patternFill patternType="solid">
          <fgColor indexed="64"/>
          <bgColor theme="0"/>
        </patternFill>
      </fill>
      <protection locked="0" hidden="0"/>
    </dxf>
    <dxf>
      <border outline="0">
        <bottom style="thick">
          <color rgb="FF78BE20"/>
        </bottom>
      </border>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border diagonalUp="0" diagonalDown="0">
        <left style="thin">
          <color rgb="FF78BE20"/>
        </left>
        <right style="thin">
          <color rgb="FF78BE20"/>
        </right>
        <top/>
        <bottom/>
      </border>
      <protection locked="1" hidden="0"/>
    </dxf>
  </dxfs>
  <tableStyles count="0" defaultTableStyle="TableStyleMedium2" defaultPivotStyle="PivotStyleLight16"/>
  <colors>
    <mruColors>
      <color rgb="FF78BE20"/>
      <color rgb="FFF1F8E8"/>
      <color rgb="FFEDB99F"/>
      <color rgb="FFD4BE97"/>
      <color rgb="FFEBD99F"/>
      <color rgb="FFD0D1DB"/>
      <color rgb="FF8ABADD"/>
      <color rgb="FF285C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microsoft.com/office/2007/relationships/slicerCache" Target="slicerCaches/slicerCache9.xml"/><Relationship Id="rId21" Type="http://schemas.microsoft.com/office/2007/relationships/slicerCache" Target="slicerCaches/slicerCache4.xml"/><Relationship Id="rId42" Type="http://schemas.microsoft.com/office/2007/relationships/slicerCache" Target="slicerCaches/slicerCache25.xml"/><Relationship Id="rId47" Type="http://schemas.microsoft.com/office/2007/relationships/slicerCache" Target="slicerCaches/slicerCache30.xml"/><Relationship Id="rId63" Type="http://schemas.microsoft.com/office/2007/relationships/slicerCache" Target="slicerCaches/slicerCache46.xml"/><Relationship Id="rId68" Type="http://schemas.microsoft.com/office/2007/relationships/slicerCache" Target="slicerCaches/slicerCache51.xml"/><Relationship Id="rId84" Type="http://schemas.microsoft.com/office/2007/relationships/slicerCache" Target="slicerCaches/slicerCache67.xml"/><Relationship Id="rId89"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microsoft.com/office/2007/relationships/slicerCache" Target="slicerCaches/slicerCache15.xml"/><Relationship Id="rId37" Type="http://schemas.microsoft.com/office/2007/relationships/slicerCache" Target="slicerCaches/slicerCache20.xml"/><Relationship Id="rId53" Type="http://schemas.microsoft.com/office/2007/relationships/slicerCache" Target="slicerCaches/slicerCache36.xml"/><Relationship Id="rId58" Type="http://schemas.microsoft.com/office/2007/relationships/slicerCache" Target="slicerCaches/slicerCache41.xml"/><Relationship Id="rId74" Type="http://schemas.microsoft.com/office/2007/relationships/slicerCache" Target="slicerCaches/slicerCache57.xml"/><Relationship Id="rId79" Type="http://schemas.microsoft.com/office/2007/relationships/slicerCache" Target="slicerCaches/slicerCache62.xml"/><Relationship Id="rId5" Type="http://schemas.openxmlformats.org/officeDocument/2006/relationships/worksheet" Target="worksheets/sheet5.xml"/><Relationship Id="rId90" Type="http://schemas.openxmlformats.org/officeDocument/2006/relationships/styles" Target="styles.xml"/><Relationship Id="rId95" Type="http://schemas.openxmlformats.org/officeDocument/2006/relationships/customXml" Target="../customXml/item3.xml"/><Relationship Id="rId22" Type="http://schemas.microsoft.com/office/2007/relationships/slicerCache" Target="slicerCaches/slicerCache5.xml"/><Relationship Id="rId27" Type="http://schemas.microsoft.com/office/2007/relationships/slicerCache" Target="slicerCaches/slicerCache10.xml"/><Relationship Id="rId43" Type="http://schemas.microsoft.com/office/2007/relationships/slicerCache" Target="slicerCaches/slicerCache26.xml"/><Relationship Id="rId48" Type="http://schemas.microsoft.com/office/2007/relationships/slicerCache" Target="slicerCaches/slicerCache31.xml"/><Relationship Id="rId64" Type="http://schemas.microsoft.com/office/2007/relationships/slicerCache" Target="slicerCaches/slicerCache47.xml"/><Relationship Id="rId69" Type="http://schemas.microsoft.com/office/2007/relationships/slicerCache" Target="slicerCaches/slicerCache52.xml"/><Relationship Id="rId8" Type="http://schemas.openxmlformats.org/officeDocument/2006/relationships/worksheet" Target="worksheets/sheet8.xml"/><Relationship Id="rId51" Type="http://schemas.microsoft.com/office/2007/relationships/slicerCache" Target="slicerCaches/slicerCache34.xml"/><Relationship Id="rId72" Type="http://schemas.microsoft.com/office/2007/relationships/slicerCache" Target="slicerCaches/slicerCache55.xml"/><Relationship Id="rId80" Type="http://schemas.microsoft.com/office/2007/relationships/slicerCache" Target="slicerCaches/slicerCache63.xml"/><Relationship Id="rId85" Type="http://schemas.microsoft.com/office/2007/relationships/slicerCache" Target="slicerCaches/slicerCache68.xml"/><Relationship Id="rId93"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microsoft.com/office/2007/relationships/slicerCache" Target="slicerCaches/slicerCache8.xml"/><Relationship Id="rId33" Type="http://schemas.microsoft.com/office/2007/relationships/slicerCache" Target="slicerCaches/slicerCache16.xml"/><Relationship Id="rId38" Type="http://schemas.microsoft.com/office/2007/relationships/slicerCache" Target="slicerCaches/slicerCache21.xml"/><Relationship Id="rId46" Type="http://schemas.microsoft.com/office/2007/relationships/slicerCache" Target="slicerCaches/slicerCache29.xml"/><Relationship Id="rId59" Type="http://schemas.microsoft.com/office/2007/relationships/slicerCache" Target="slicerCaches/slicerCache42.xml"/><Relationship Id="rId67" Type="http://schemas.microsoft.com/office/2007/relationships/slicerCache" Target="slicerCaches/slicerCache50.xml"/><Relationship Id="rId20" Type="http://schemas.microsoft.com/office/2007/relationships/slicerCache" Target="slicerCaches/slicerCache3.xml"/><Relationship Id="rId41" Type="http://schemas.microsoft.com/office/2007/relationships/slicerCache" Target="slicerCaches/slicerCache24.xml"/><Relationship Id="rId54" Type="http://schemas.microsoft.com/office/2007/relationships/slicerCache" Target="slicerCaches/slicerCache37.xml"/><Relationship Id="rId62" Type="http://schemas.microsoft.com/office/2007/relationships/slicerCache" Target="slicerCaches/slicerCache45.xml"/><Relationship Id="rId70" Type="http://schemas.microsoft.com/office/2007/relationships/slicerCache" Target="slicerCaches/slicerCache53.xml"/><Relationship Id="rId75" Type="http://schemas.microsoft.com/office/2007/relationships/slicerCache" Target="slicerCaches/slicerCache58.xml"/><Relationship Id="rId83" Type="http://schemas.microsoft.com/office/2007/relationships/slicerCache" Target="slicerCaches/slicerCache66.xml"/><Relationship Id="rId88" Type="http://schemas.microsoft.com/office/2007/relationships/slicerCache" Target="slicerCaches/slicerCache71.xml"/><Relationship Id="rId9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microsoft.com/office/2007/relationships/slicerCache" Target="slicerCaches/slicerCache6.xml"/><Relationship Id="rId28" Type="http://schemas.microsoft.com/office/2007/relationships/slicerCache" Target="slicerCaches/slicerCache11.xml"/><Relationship Id="rId36" Type="http://schemas.microsoft.com/office/2007/relationships/slicerCache" Target="slicerCaches/slicerCache19.xml"/><Relationship Id="rId49" Type="http://schemas.microsoft.com/office/2007/relationships/slicerCache" Target="slicerCaches/slicerCache32.xml"/><Relationship Id="rId57" Type="http://schemas.microsoft.com/office/2007/relationships/slicerCache" Target="slicerCaches/slicerCache40.xml"/><Relationship Id="rId10" Type="http://schemas.openxmlformats.org/officeDocument/2006/relationships/worksheet" Target="worksheets/sheet10.xml"/><Relationship Id="rId31" Type="http://schemas.microsoft.com/office/2007/relationships/slicerCache" Target="slicerCaches/slicerCache14.xml"/><Relationship Id="rId44" Type="http://schemas.microsoft.com/office/2007/relationships/slicerCache" Target="slicerCaches/slicerCache27.xml"/><Relationship Id="rId52" Type="http://schemas.microsoft.com/office/2007/relationships/slicerCache" Target="slicerCaches/slicerCache35.xml"/><Relationship Id="rId60" Type="http://schemas.microsoft.com/office/2007/relationships/slicerCache" Target="slicerCaches/slicerCache43.xml"/><Relationship Id="rId65" Type="http://schemas.microsoft.com/office/2007/relationships/slicerCache" Target="slicerCaches/slicerCache48.xml"/><Relationship Id="rId73" Type="http://schemas.microsoft.com/office/2007/relationships/slicerCache" Target="slicerCaches/slicerCache56.xml"/><Relationship Id="rId78" Type="http://schemas.microsoft.com/office/2007/relationships/slicerCache" Target="slicerCaches/slicerCache61.xml"/><Relationship Id="rId81" Type="http://schemas.microsoft.com/office/2007/relationships/slicerCache" Target="slicerCaches/slicerCache64.xml"/><Relationship Id="rId86" Type="http://schemas.microsoft.com/office/2007/relationships/slicerCache" Target="slicerCaches/slicerCache69.xml"/><Relationship Id="rId9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microsoft.com/office/2007/relationships/slicerCache" Target="slicerCaches/slicerCache1.xml"/><Relationship Id="rId39" Type="http://schemas.microsoft.com/office/2007/relationships/slicerCache" Target="slicerCaches/slicerCache22.xml"/><Relationship Id="rId34" Type="http://schemas.microsoft.com/office/2007/relationships/slicerCache" Target="slicerCaches/slicerCache17.xml"/><Relationship Id="rId50" Type="http://schemas.microsoft.com/office/2007/relationships/slicerCache" Target="slicerCaches/slicerCache33.xml"/><Relationship Id="rId55" Type="http://schemas.microsoft.com/office/2007/relationships/slicerCache" Target="slicerCaches/slicerCache38.xml"/><Relationship Id="rId76" Type="http://schemas.microsoft.com/office/2007/relationships/slicerCache" Target="slicerCaches/slicerCache59.xml"/><Relationship Id="rId7" Type="http://schemas.openxmlformats.org/officeDocument/2006/relationships/worksheet" Target="worksheets/sheet7.xml"/><Relationship Id="rId71" Type="http://schemas.microsoft.com/office/2007/relationships/slicerCache" Target="slicerCaches/slicerCache54.xml"/><Relationship Id="rId92" Type="http://schemas.openxmlformats.org/officeDocument/2006/relationships/calcChain" Target="calcChain.xml"/><Relationship Id="rId2" Type="http://schemas.openxmlformats.org/officeDocument/2006/relationships/worksheet" Target="worksheets/sheet2.xml"/><Relationship Id="rId29" Type="http://schemas.microsoft.com/office/2007/relationships/slicerCache" Target="slicerCaches/slicerCache12.xml"/><Relationship Id="rId24" Type="http://schemas.microsoft.com/office/2007/relationships/slicerCache" Target="slicerCaches/slicerCache7.xml"/><Relationship Id="rId40" Type="http://schemas.microsoft.com/office/2007/relationships/slicerCache" Target="slicerCaches/slicerCache23.xml"/><Relationship Id="rId45" Type="http://schemas.microsoft.com/office/2007/relationships/slicerCache" Target="slicerCaches/slicerCache28.xml"/><Relationship Id="rId66" Type="http://schemas.microsoft.com/office/2007/relationships/slicerCache" Target="slicerCaches/slicerCache49.xml"/><Relationship Id="rId87" Type="http://schemas.microsoft.com/office/2007/relationships/slicerCache" Target="slicerCaches/slicerCache70.xml"/><Relationship Id="rId61" Type="http://schemas.microsoft.com/office/2007/relationships/slicerCache" Target="slicerCaches/slicerCache44.xml"/><Relationship Id="rId82" Type="http://schemas.microsoft.com/office/2007/relationships/slicerCache" Target="slicerCaches/slicerCache65.xml"/><Relationship Id="rId19" Type="http://schemas.microsoft.com/office/2007/relationships/slicerCache" Target="slicerCaches/slicerCache2.xml"/><Relationship Id="rId14" Type="http://schemas.openxmlformats.org/officeDocument/2006/relationships/worksheet" Target="worksheets/sheet14.xml"/><Relationship Id="rId30" Type="http://schemas.microsoft.com/office/2007/relationships/slicerCache" Target="slicerCaches/slicerCache13.xml"/><Relationship Id="rId35" Type="http://schemas.microsoft.com/office/2007/relationships/slicerCache" Target="slicerCaches/slicerCache18.xml"/><Relationship Id="rId56" Type="http://schemas.microsoft.com/office/2007/relationships/slicerCache" Target="slicerCaches/slicerCache39.xml"/><Relationship Id="rId77" Type="http://schemas.microsoft.com/office/2007/relationships/slicerCache" Target="slicerCaches/slicerCache6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30480</xdr:colOff>
      <xdr:row>16</xdr:row>
      <xdr:rowOff>114300</xdr:rowOff>
    </xdr:from>
    <xdr:to>
      <xdr:col>3</xdr:col>
      <xdr:colOff>22860</xdr:colOff>
      <xdr:row>18</xdr:row>
      <xdr:rowOff>7619</xdr:rowOff>
    </xdr:to>
    <xdr:grpSp>
      <xdr:nvGrpSpPr>
        <xdr:cNvPr id="19" name="Grupo 18">
          <a:extLst>
            <a:ext uri="{FF2B5EF4-FFF2-40B4-BE49-F238E27FC236}">
              <a16:creationId xmlns:a16="http://schemas.microsoft.com/office/drawing/2014/main" id="{A85BD200-5A0A-BD21-2DE9-185550B5B4DF}"/>
            </a:ext>
          </a:extLst>
        </xdr:cNvPr>
        <xdr:cNvGrpSpPr/>
      </xdr:nvGrpSpPr>
      <xdr:grpSpPr>
        <a:xfrm>
          <a:off x="10616837" y="7271657"/>
          <a:ext cx="3185523" cy="972819"/>
          <a:chOff x="10424160" y="7566660"/>
          <a:chExt cx="3131820" cy="967739"/>
        </a:xfrm>
      </xdr:grpSpPr>
      <xdr:pic>
        <xdr:nvPicPr>
          <xdr:cNvPr id="3" name="Imagen 2">
            <a:extLst>
              <a:ext uri="{FF2B5EF4-FFF2-40B4-BE49-F238E27FC236}">
                <a16:creationId xmlns:a16="http://schemas.microsoft.com/office/drawing/2014/main" id="{42C5B65A-A169-C666-1957-AC1329BFD0F5}"/>
              </a:ext>
            </a:extLst>
          </xdr:cNvPr>
          <xdr:cNvPicPr>
            <a:picLocks noChangeAspect="1"/>
          </xdr:cNvPicPr>
        </xdr:nvPicPr>
        <xdr:blipFill rotWithShape="1">
          <a:blip xmlns:r="http://schemas.openxmlformats.org/officeDocument/2006/relationships" r:embed="rId1"/>
          <a:srcRect l="52215" t="55378" r="26658" b="32542"/>
          <a:stretch/>
        </xdr:blipFill>
        <xdr:spPr>
          <a:xfrm>
            <a:off x="10424160" y="7583116"/>
            <a:ext cx="3131820" cy="951283"/>
          </a:xfrm>
          <a:prstGeom prst="rect">
            <a:avLst/>
          </a:prstGeom>
        </xdr:spPr>
      </xdr:pic>
      <xdr:sp macro="" textlink="">
        <xdr:nvSpPr>
          <xdr:cNvPr id="6" name="Elipse 5">
            <a:extLst>
              <a:ext uri="{FF2B5EF4-FFF2-40B4-BE49-F238E27FC236}">
                <a16:creationId xmlns:a16="http://schemas.microsoft.com/office/drawing/2014/main" id="{27E8FB6D-3D4F-4FDB-AD23-E136395790AE}"/>
              </a:ext>
            </a:extLst>
          </xdr:cNvPr>
          <xdr:cNvSpPr>
            <a:spLocks noChangeAspect="1"/>
          </xdr:cNvSpPr>
        </xdr:nvSpPr>
        <xdr:spPr>
          <a:xfrm>
            <a:off x="12298680" y="7566660"/>
            <a:ext cx="358140" cy="358140"/>
          </a:xfrm>
          <a:prstGeom prst="ellipse">
            <a:avLst/>
          </a:prstGeom>
          <a:no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AR" sz="1100"/>
          </a:p>
        </xdr:txBody>
      </xdr:sp>
      <xdr:sp macro="" textlink="">
        <xdr:nvSpPr>
          <xdr:cNvPr id="16" name="Rectángulo: esquinas redondeadas 15">
            <a:extLst>
              <a:ext uri="{FF2B5EF4-FFF2-40B4-BE49-F238E27FC236}">
                <a16:creationId xmlns:a16="http://schemas.microsoft.com/office/drawing/2014/main" id="{5C68C246-71D6-8DE1-9BFC-121C46F40A29}"/>
              </a:ext>
            </a:extLst>
          </xdr:cNvPr>
          <xdr:cNvSpPr/>
        </xdr:nvSpPr>
        <xdr:spPr>
          <a:xfrm>
            <a:off x="10492740" y="8145780"/>
            <a:ext cx="1912620" cy="312420"/>
          </a:xfrm>
          <a:prstGeom prst="roundRect">
            <a:avLst/>
          </a:prstGeom>
          <a:no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AR" sz="1100"/>
          </a:p>
        </xdr:txBody>
      </xdr:sp>
    </xdr:grpSp>
    <xdr:clientData/>
  </xdr:twoCellAnchor>
  <xdr:twoCellAnchor>
    <xdr:from>
      <xdr:col>2</xdr:col>
      <xdr:colOff>38598</xdr:colOff>
      <xdr:row>14</xdr:row>
      <xdr:rowOff>114300</xdr:rowOff>
    </xdr:from>
    <xdr:to>
      <xdr:col>3</xdr:col>
      <xdr:colOff>7620</xdr:colOff>
      <xdr:row>16</xdr:row>
      <xdr:rowOff>0</xdr:rowOff>
    </xdr:to>
    <xdr:grpSp>
      <xdr:nvGrpSpPr>
        <xdr:cNvPr id="18" name="Grupo 17">
          <a:extLst>
            <a:ext uri="{FF2B5EF4-FFF2-40B4-BE49-F238E27FC236}">
              <a16:creationId xmlns:a16="http://schemas.microsoft.com/office/drawing/2014/main" id="{6E4E3112-210B-DAB5-E9E5-9435339F5719}"/>
            </a:ext>
          </a:extLst>
        </xdr:cNvPr>
        <xdr:cNvGrpSpPr/>
      </xdr:nvGrpSpPr>
      <xdr:grpSpPr>
        <a:xfrm>
          <a:off x="10624955" y="6192157"/>
          <a:ext cx="3162165" cy="965200"/>
          <a:chOff x="10432278" y="6492240"/>
          <a:chExt cx="3108462" cy="960120"/>
        </a:xfrm>
      </xdr:grpSpPr>
      <xdr:pic>
        <xdr:nvPicPr>
          <xdr:cNvPr id="4" name="Imagen 3">
            <a:extLst>
              <a:ext uri="{FF2B5EF4-FFF2-40B4-BE49-F238E27FC236}">
                <a16:creationId xmlns:a16="http://schemas.microsoft.com/office/drawing/2014/main" id="{AB04C4D3-5DCB-27F5-C061-C847F50F4E33}"/>
              </a:ext>
            </a:extLst>
          </xdr:cNvPr>
          <xdr:cNvPicPr>
            <a:picLocks noChangeAspect="1"/>
          </xdr:cNvPicPr>
        </xdr:nvPicPr>
        <xdr:blipFill rotWithShape="1">
          <a:blip xmlns:r="http://schemas.openxmlformats.org/officeDocument/2006/relationships" r:embed="rId2"/>
          <a:srcRect l="50298" t="55301" r="28782" b="32698"/>
          <a:stretch/>
        </xdr:blipFill>
        <xdr:spPr>
          <a:xfrm>
            <a:off x="10432278" y="6504960"/>
            <a:ext cx="3108462" cy="947400"/>
          </a:xfrm>
          <a:prstGeom prst="rect">
            <a:avLst/>
          </a:prstGeom>
        </xdr:spPr>
      </xdr:pic>
      <xdr:sp macro="" textlink="">
        <xdr:nvSpPr>
          <xdr:cNvPr id="5" name="Elipse 4">
            <a:extLst>
              <a:ext uri="{FF2B5EF4-FFF2-40B4-BE49-F238E27FC236}">
                <a16:creationId xmlns:a16="http://schemas.microsoft.com/office/drawing/2014/main" id="{37733F2E-85C7-468C-4F67-C0E8E0398FC4}"/>
              </a:ext>
            </a:extLst>
          </xdr:cNvPr>
          <xdr:cNvSpPr>
            <a:spLocks noChangeAspect="1"/>
          </xdr:cNvSpPr>
        </xdr:nvSpPr>
        <xdr:spPr>
          <a:xfrm>
            <a:off x="12313920" y="6492240"/>
            <a:ext cx="358140" cy="358140"/>
          </a:xfrm>
          <a:prstGeom prst="ellipse">
            <a:avLst/>
          </a:prstGeom>
          <a:no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AR" sz="1100"/>
          </a:p>
        </xdr:txBody>
      </xdr:sp>
      <xdr:sp macro="" textlink="">
        <xdr:nvSpPr>
          <xdr:cNvPr id="17" name="Rectángulo: esquinas redondeadas 16">
            <a:extLst>
              <a:ext uri="{FF2B5EF4-FFF2-40B4-BE49-F238E27FC236}">
                <a16:creationId xmlns:a16="http://schemas.microsoft.com/office/drawing/2014/main" id="{A6692666-075E-4E7C-82ED-34892DD44DFB}"/>
              </a:ext>
            </a:extLst>
          </xdr:cNvPr>
          <xdr:cNvSpPr/>
        </xdr:nvSpPr>
        <xdr:spPr>
          <a:xfrm>
            <a:off x="10507980" y="6812280"/>
            <a:ext cx="1912620" cy="312420"/>
          </a:xfrm>
          <a:prstGeom prst="roundRect">
            <a:avLst/>
          </a:prstGeom>
          <a:no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AR" sz="1100"/>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134621</xdr:colOff>
      <xdr:row>4</xdr:row>
      <xdr:rowOff>131446</xdr:rowOff>
    </xdr:from>
    <xdr:to>
      <xdr:col>8</xdr:col>
      <xdr:colOff>4663440</xdr:colOff>
      <xdr:row>9</xdr:row>
      <xdr:rowOff>55874</xdr:rowOff>
    </xdr:to>
    <xdr:grpSp>
      <xdr:nvGrpSpPr>
        <xdr:cNvPr id="9" name="Grupo 8">
          <a:extLst>
            <a:ext uri="{FF2B5EF4-FFF2-40B4-BE49-F238E27FC236}">
              <a16:creationId xmlns:a16="http://schemas.microsoft.com/office/drawing/2014/main" id="{A14551BE-AF48-2FFB-16F1-6BCFF506F7AE}"/>
            </a:ext>
          </a:extLst>
        </xdr:cNvPr>
        <xdr:cNvGrpSpPr/>
      </xdr:nvGrpSpPr>
      <xdr:grpSpPr>
        <a:xfrm>
          <a:off x="134621" y="1249046"/>
          <a:ext cx="14079219" cy="876928"/>
          <a:chOff x="134621" y="1236346"/>
          <a:chExt cx="13886179" cy="876928"/>
        </a:xfrm>
      </xdr:grpSpPr>
      <mc:AlternateContent xmlns:mc="http://schemas.openxmlformats.org/markup-compatibility/2006" xmlns:sle15="http://schemas.microsoft.com/office/drawing/2012/slicer">
        <mc:Choice Requires="sle15">
          <xdr:graphicFrame macro="">
            <xdr:nvGraphicFramePr>
              <xdr:cNvPr id="3" name="Respuesta 8">
                <a:extLst>
                  <a:ext uri="{FF2B5EF4-FFF2-40B4-BE49-F238E27FC236}">
                    <a16:creationId xmlns:a16="http://schemas.microsoft.com/office/drawing/2014/main" id="{D9F6A0C4-8E5F-C6FE-2F1C-7E9A4072B8BB}"/>
                  </a:ext>
                </a:extLst>
              </xdr:cNvPr>
              <xdr:cNvGraphicFramePr/>
            </xdr:nvGraphicFramePr>
            <xdr:xfrm>
              <a:off x="4368837" y="1238251"/>
              <a:ext cx="1383815" cy="875023"/>
            </xdr:xfrm>
            <a:graphic>
              <a:graphicData uri="http://schemas.microsoft.com/office/drawing/2010/slicer">
                <sle:slicer xmlns:sle="http://schemas.microsoft.com/office/drawing/2010/slicer" name="Respuesta 8"/>
              </a:graphicData>
            </a:graphic>
          </xdr:graphicFrame>
        </mc:Choice>
        <mc:Fallback xmlns="">
          <xdr:sp macro="" textlink="">
            <xdr:nvSpPr>
              <xdr:cNvPr id="0" name=""/>
              <xdr:cNvSpPr>
                <a:spLocks noTextEdit="1"/>
              </xdr:cNvSpPr>
            </xdr:nvSpPr>
            <xdr:spPr>
              <a:xfrm>
                <a:off x="4368837" y="1238251"/>
                <a:ext cx="1383815"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4" name="Nivel de conformidad 8">
                <a:extLst>
                  <a:ext uri="{FF2B5EF4-FFF2-40B4-BE49-F238E27FC236}">
                    <a16:creationId xmlns:a16="http://schemas.microsoft.com/office/drawing/2014/main" id="{47FC2825-181B-02D4-11BB-A298899D64E1}"/>
                  </a:ext>
                </a:extLst>
              </xdr:cNvPr>
              <xdr:cNvGraphicFramePr/>
            </xdr:nvGraphicFramePr>
            <xdr:xfrm>
              <a:off x="6931114" y="1236346"/>
              <a:ext cx="2004955" cy="876928"/>
            </xdr:xfrm>
            <a:graphic>
              <a:graphicData uri="http://schemas.microsoft.com/office/drawing/2010/slicer">
                <sle:slicer xmlns:sle="http://schemas.microsoft.com/office/drawing/2010/slicer" name="Nivel de conformidad 8"/>
              </a:graphicData>
            </a:graphic>
          </xdr:graphicFrame>
        </mc:Choice>
        <mc:Fallback xmlns="">
          <xdr:sp macro="" textlink="">
            <xdr:nvSpPr>
              <xdr:cNvPr id="0" name=""/>
              <xdr:cNvSpPr>
                <a:spLocks noTextEdit="1"/>
              </xdr:cNvSpPr>
            </xdr:nvSpPr>
            <xdr:spPr>
              <a:xfrm>
                <a:off x="6931114" y="1236346"/>
                <a:ext cx="2004955"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5" name="Criterio 8">
                <a:extLst>
                  <a:ext uri="{FF2B5EF4-FFF2-40B4-BE49-F238E27FC236}">
                    <a16:creationId xmlns:a16="http://schemas.microsoft.com/office/drawing/2014/main" id="{9C17778C-588F-0AFC-F922-B6C13B6AD00A}"/>
                  </a:ext>
                </a:extLst>
              </xdr:cNvPr>
              <xdr:cNvGraphicFramePr/>
            </xdr:nvGraphicFramePr>
            <xdr:xfrm>
              <a:off x="134621" y="1240156"/>
              <a:ext cx="2891479" cy="873118"/>
            </xdr:xfrm>
            <a:graphic>
              <a:graphicData uri="http://schemas.microsoft.com/office/drawing/2010/slicer">
                <sle:slicer xmlns:sle="http://schemas.microsoft.com/office/drawing/2010/slicer" name="Criterio 8"/>
              </a:graphicData>
            </a:graphic>
          </xdr:graphicFrame>
        </mc:Choice>
        <mc:Fallback xmlns="">
          <xdr:sp macro="" textlink="">
            <xdr:nvSpPr>
              <xdr:cNvPr id="0" name=""/>
              <xdr:cNvSpPr>
                <a:spLocks noTextEdit="1"/>
              </xdr:cNvSpPr>
            </xdr:nvSpPr>
            <xdr:spPr>
              <a:xfrm>
                <a:off x="134621" y="1240156"/>
                <a:ext cx="2891479" cy="87311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PMC 9">
                <a:extLst>
                  <a:ext uri="{FF2B5EF4-FFF2-40B4-BE49-F238E27FC236}">
                    <a16:creationId xmlns:a16="http://schemas.microsoft.com/office/drawing/2014/main" id="{8404B202-3E93-3906-2491-D1769CB27021}"/>
                  </a:ext>
                </a:extLst>
              </xdr:cNvPr>
              <xdr:cNvGraphicFramePr/>
            </xdr:nvGraphicFramePr>
            <xdr:xfrm>
              <a:off x="3100388" y="1236346"/>
              <a:ext cx="1194161" cy="876928"/>
            </xdr:xfrm>
            <a:graphic>
              <a:graphicData uri="http://schemas.microsoft.com/office/drawing/2010/slicer">
                <sle:slicer xmlns:sle="http://schemas.microsoft.com/office/drawing/2010/slicer" name="PMC 9"/>
              </a:graphicData>
            </a:graphic>
          </xdr:graphicFrame>
        </mc:Choice>
        <mc:Fallback xmlns="">
          <xdr:sp macro="" textlink="">
            <xdr:nvSpPr>
              <xdr:cNvPr id="0" name=""/>
              <xdr:cNvSpPr>
                <a:spLocks noTextEdit="1"/>
              </xdr:cNvSpPr>
            </xdr:nvSpPr>
            <xdr:spPr>
              <a:xfrm>
                <a:off x="3100388" y="1236346"/>
                <a:ext cx="1194161"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CRB 8">
                <a:extLst>
                  <a:ext uri="{FF2B5EF4-FFF2-40B4-BE49-F238E27FC236}">
                    <a16:creationId xmlns:a16="http://schemas.microsoft.com/office/drawing/2014/main" id="{946DB752-1B8D-ED0D-ADD5-13399928E556}"/>
                  </a:ext>
                </a:extLst>
              </xdr:cNvPr>
              <xdr:cNvGraphicFramePr/>
            </xdr:nvGraphicFramePr>
            <xdr:xfrm>
              <a:off x="5826940" y="1236742"/>
              <a:ext cx="1033962" cy="876532"/>
            </xdr:xfrm>
            <a:graphic>
              <a:graphicData uri="http://schemas.microsoft.com/office/drawing/2010/slicer">
                <sle:slicer xmlns:sle="http://schemas.microsoft.com/office/drawing/2010/slicer" name="CRB 8"/>
              </a:graphicData>
            </a:graphic>
          </xdr:graphicFrame>
        </mc:Choice>
        <mc:Fallback xmlns="">
          <xdr:sp macro="" textlink="">
            <xdr:nvSpPr>
              <xdr:cNvPr id="0" name=""/>
              <xdr:cNvSpPr>
                <a:spLocks noTextEdit="1"/>
              </xdr:cNvSpPr>
            </xdr:nvSpPr>
            <xdr:spPr>
              <a:xfrm>
                <a:off x="5826940" y="1236742"/>
                <a:ext cx="1033962"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8" name="Tipo de Acción 8">
                <a:extLst>
                  <a:ext uri="{FF2B5EF4-FFF2-40B4-BE49-F238E27FC236}">
                    <a16:creationId xmlns:a16="http://schemas.microsoft.com/office/drawing/2014/main" id="{10C3290A-4AD2-D85A-E5B5-78F2C44C284E}"/>
                  </a:ext>
                </a:extLst>
              </xdr:cNvPr>
              <xdr:cNvGraphicFramePr/>
            </xdr:nvGraphicFramePr>
            <xdr:xfrm>
              <a:off x="9010358" y="1244594"/>
              <a:ext cx="5010442" cy="868680"/>
            </xdr:xfrm>
            <a:graphic>
              <a:graphicData uri="http://schemas.microsoft.com/office/drawing/2010/slicer">
                <sle:slicer xmlns:sle="http://schemas.microsoft.com/office/drawing/2010/slicer" name="Tipo de Acción 8"/>
              </a:graphicData>
            </a:graphic>
          </xdr:graphicFrame>
        </mc:Choice>
        <mc:Fallback xmlns="">
          <xdr:sp macro="" textlink="">
            <xdr:nvSpPr>
              <xdr:cNvPr id="0" name=""/>
              <xdr:cNvSpPr>
                <a:spLocks noTextEdit="1"/>
              </xdr:cNvSpPr>
            </xdr:nvSpPr>
            <xdr:spPr>
              <a:xfrm>
                <a:off x="9010358" y="1244594"/>
                <a:ext cx="5010442" cy="86868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drawings/drawing11.xml><?xml version="1.0" encoding="utf-8"?>
<xdr:wsDr xmlns:xdr="http://schemas.openxmlformats.org/drawingml/2006/spreadsheetDrawing" xmlns:a="http://schemas.openxmlformats.org/drawingml/2006/main">
  <xdr:twoCellAnchor>
    <xdr:from>
      <xdr:col>0</xdr:col>
      <xdr:colOff>134621</xdr:colOff>
      <xdr:row>4</xdr:row>
      <xdr:rowOff>131446</xdr:rowOff>
    </xdr:from>
    <xdr:to>
      <xdr:col>8</xdr:col>
      <xdr:colOff>4663440</xdr:colOff>
      <xdr:row>9</xdr:row>
      <xdr:rowOff>55874</xdr:rowOff>
    </xdr:to>
    <xdr:grpSp>
      <xdr:nvGrpSpPr>
        <xdr:cNvPr id="10" name="Grupo 9">
          <a:extLst>
            <a:ext uri="{FF2B5EF4-FFF2-40B4-BE49-F238E27FC236}">
              <a16:creationId xmlns:a16="http://schemas.microsoft.com/office/drawing/2014/main" id="{646869AC-4EBE-C9AC-7BBD-8FEB4568BEFF}"/>
            </a:ext>
          </a:extLst>
        </xdr:cNvPr>
        <xdr:cNvGrpSpPr/>
      </xdr:nvGrpSpPr>
      <xdr:grpSpPr>
        <a:xfrm>
          <a:off x="134621" y="1401446"/>
          <a:ext cx="14142719" cy="876928"/>
          <a:chOff x="134621" y="1388746"/>
          <a:chExt cx="13954759" cy="876928"/>
        </a:xfrm>
      </xdr:grpSpPr>
      <mc:AlternateContent xmlns:mc="http://schemas.openxmlformats.org/markup-compatibility/2006" xmlns:sle15="http://schemas.microsoft.com/office/drawing/2012/slicer">
        <mc:Choice Requires="sle15">
          <xdr:graphicFrame macro="">
            <xdr:nvGraphicFramePr>
              <xdr:cNvPr id="3" name="Respuesta 9">
                <a:extLst>
                  <a:ext uri="{FF2B5EF4-FFF2-40B4-BE49-F238E27FC236}">
                    <a16:creationId xmlns:a16="http://schemas.microsoft.com/office/drawing/2014/main" id="{63A7A1F0-0CCB-22EA-16F0-FB8D761E2266}"/>
                  </a:ext>
                </a:extLst>
              </xdr:cNvPr>
              <xdr:cNvGraphicFramePr/>
            </xdr:nvGraphicFramePr>
            <xdr:xfrm>
              <a:off x="4389749" y="1390651"/>
              <a:ext cx="1390649" cy="875023"/>
            </xdr:xfrm>
            <a:graphic>
              <a:graphicData uri="http://schemas.microsoft.com/office/drawing/2010/slicer">
                <sle:slicer xmlns:sle="http://schemas.microsoft.com/office/drawing/2010/slicer" name="Respuesta 9"/>
              </a:graphicData>
            </a:graphic>
          </xdr:graphicFrame>
        </mc:Choice>
        <mc:Fallback xmlns="">
          <xdr:sp macro="" textlink="">
            <xdr:nvSpPr>
              <xdr:cNvPr id="0" name=""/>
              <xdr:cNvSpPr>
                <a:spLocks noTextEdit="1"/>
              </xdr:cNvSpPr>
            </xdr:nvSpPr>
            <xdr:spPr>
              <a:xfrm>
                <a:off x="4389749" y="1390651"/>
                <a:ext cx="1390649"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4" name="Nivel de conformidad 9">
                <a:extLst>
                  <a:ext uri="{FF2B5EF4-FFF2-40B4-BE49-F238E27FC236}">
                    <a16:creationId xmlns:a16="http://schemas.microsoft.com/office/drawing/2014/main" id="{F0C5B314-0A05-855F-1E15-998EC688DFE1}"/>
                  </a:ext>
                </a:extLst>
              </xdr:cNvPr>
              <xdr:cNvGraphicFramePr/>
            </xdr:nvGraphicFramePr>
            <xdr:xfrm>
              <a:off x="6964680" y="1388746"/>
              <a:ext cx="2014857" cy="876928"/>
            </xdr:xfrm>
            <a:graphic>
              <a:graphicData uri="http://schemas.microsoft.com/office/drawing/2010/slicer">
                <sle:slicer xmlns:sle="http://schemas.microsoft.com/office/drawing/2010/slicer" name="Nivel de conformidad 9"/>
              </a:graphicData>
            </a:graphic>
          </xdr:graphicFrame>
        </mc:Choice>
        <mc:Fallback xmlns="">
          <xdr:sp macro="" textlink="">
            <xdr:nvSpPr>
              <xdr:cNvPr id="0" name=""/>
              <xdr:cNvSpPr>
                <a:spLocks noTextEdit="1"/>
              </xdr:cNvSpPr>
            </xdr:nvSpPr>
            <xdr:spPr>
              <a:xfrm>
                <a:off x="6964680" y="1388746"/>
                <a:ext cx="2014857"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5" name="Criterio 9">
                <a:extLst>
                  <a:ext uri="{FF2B5EF4-FFF2-40B4-BE49-F238E27FC236}">
                    <a16:creationId xmlns:a16="http://schemas.microsoft.com/office/drawing/2014/main" id="{CBC47F6A-DC93-4BBE-1836-1D5CD9FB0BC0}"/>
                  </a:ext>
                </a:extLst>
              </xdr:cNvPr>
              <xdr:cNvGraphicFramePr/>
            </xdr:nvGraphicFramePr>
            <xdr:xfrm>
              <a:off x="134621" y="1392556"/>
              <a:ext cx="2905759" cy="873118"/>
            </xdr:xfrm>
            <a:graphic>
              <a:graphicData uri="http://schemas.microsoft.com/office/drawing/2010/slicer">
                <sle:slicer xmlns:sle="http://schemas.microsoft.com/office/drawing/2010/slicer" name="Criterio 9"/>
              </a:graphicData>
            </a:graphic>
          </xdr:graphicFrame>
        </mc:Choice>
        <mc:Fallback xmlns="">
          <xdr:sp macro="" textlink="">
            <xdr:nvSpPr>
              <xdr:cNvPr id="0" name=""/>
              <xdr:cNvSpPr>
                <a:spLocks noTextEdit="1"/>
              </xdr:cNvSpPr>
            </xdr:nvSpPr>
            <xdr:spPr>
              <a:xfrm>
                <a:off x="134621" y="1392556"/>
                <a:ext cx="2905759" cy="87311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PMC 10">
                <a:extLst>
                  <a:ext uri="{FF2B5EF4-FFF2-40B4-BE49-F238E27FC236}">
                    <a16:creationId xmlns:a16="http://schemas.microsoft.com/office/drawing/2014/main" id="{F99B7D29-587C-064A-CDE0-261F31D389C0}"/>
                  </a:ext>
                </a:extLst>
              </xdr:cNvPr>
              <xdr:cNvGraphicFramePr/>
            </xdr:nvGraphicFramePr>
            <xdr:xfrm>
              <a:off x="3115035" y="1388746"/>
              <a:ext cx="1200059" cy="876928"/>
            </xdr:xfrm>
            <a:graphic>
              <a:graphicData uri="http://schemas.microsoft.com/office/drawing/2010/slicer">
                <sle:slicer xmlns:sle="http://schemas.microsoft.com/office/drawing/2010/slicer" name="PMC 10"/>
              </a:graphicData>
            </a:graphic>
          </xdr:graphicFrame>
        </mc:Choice>
        <mc:Fallback xmlns="">
          <xdr:sp macro="" textlink="">
            <xdr:nvSpPr>
              <xdr:cNvPr id="0" name=""/>
              <xdr:cNvSpPr>
                <a:spLocks noTextEdit="1"/>
              </xdr:cNvSpPr>
            </xdr:nvSpPr>
            <xdr:spPr>
              <a:xfrm>
                <a:off x="3115035" y="1388746"/>
                <a:ext cx="1200059"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CRB 9">
                <a:extLst>
                  <a:ext uri="{FF2B5EF4-FFF2-40B4-BE49-F238E27FC236}">
                    <a16:creationId xmlns:a16="http://schemas.microsoft.com/office/drawing/2014/main" id="{2282F3CC-8929-3646-6FB2-C990799F991D}"/>
                  </a:ext>
                </a:extLst>
              </xdr:cNvPr>
              <xdr:cNvGraphicFramePr/>
            </xdr:nvGraphicFramePr>
            <xdr:xfrm>
              <a:off x="5855053" y="1389142"/>
              <a:ext cx="1039068" cy="876532"/>
            </xdr:xfrm>
            <a:graphic>
              <a:graphicData uri="http://schemas.microsoft.com/office/drawing/2010/slicer">
                <sle:slicer xmlns:sle="http://schemas.microsoft.com/office/drawing/2010/slicer" name="CRB 9"/>
              </a:graphicData>
            </a:graphic>
          </xdr:graphicFrame>
        </mc:Choice>
        <mc:Fallback xmlns="">
          <xdr:sp macro="" textlink="">
            <xdr:nvSpPr>
              <xdr:cNvPr id="0" name=""/>
              <xdr:cNvSpPr>
                <a:spLocks noTextEdit="1"/>
              </xdr:cNvSpPr>
            </xdr:nvSpPr>
            <xdr:spPr>
              <a:xfrm>
                <a:off x="5855053" y="1389142"/>
                <a:ext cx="1039068"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8" name="Tipo de Acción 9">
                <a:extLst>
                  <a:ext uri="{FF2B5EF4-FFF2-40B4-BE49-F238E27FC236}">
                    <a16:creationId xmlns:a16="http://schemas.microsoft.com/office/drawing/2014/main" id="{10A4DF92-89F7-7990-2D87-9DEF150135DE}"/>
                  </a:ext>
                </a:extLst>
              </xdr:cNvPr>
              <xdr:cNvGraphicFramePr/>
            </xdr:nvGraphicFramePr>
            <xdr:xfrm>
              <a:off x="9054193" y="1396994"/>
              <a:ext cx="5035187" cy="868680"/>
            </xdr:xfrm>
            <a:graphic>
              <a:graphicData uri="http://schemas.microsoft.com/office/drawing/2010/slicer">
                <sle:slicer xmlns:sle="http://schemas.microsoft.com/office/drawing/2010/slicer" name="Tipo de Acción 9"/>
              </a:graphicData>
            </a:graphic>
          </xdr:graphicFrame>
        </mc:Choice>
        <mc:Fallback xmlns="">
          <xdr:sp macro="" textlink="">
            <xdr:nvSpPr>
              <xdr:cNvPr id="0" name=""/>
              <xdr:cNvSpPr>
                <a:spLocks noTextEdit="1"/>
              </xdr:cNvSpPr>
            </xdr:nvSpPr>
            <xdr:spPr>
              <a:xfrm>
                <a:off x="9054193" y="1396994"/>
                <a:ext cx="5035187" cy="86868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drawings/drawing12.xml><?xml version="1.0" encoding="utf-8"?>
<xdr:wsDr xmlns:xdr="http://schemas.openxmlformats.org/drawingml/2006/spreadsheetDrawing" xmlns:a="http://schemas.openxmlformats.org/drawingml/2006/main">
  <xdr:twoCellAnchor>
    <xdr:from>
      <xdr:col>0</xdr:col>
      <xdr:colOff>152400</xdr:colOff>
      <xdr:row>4</xdr:row>
      <xdr:rowOff>129974</xdr:rowOff>
    </xdr:from>
    <xdr:to>
      <xdr:col>7</xdr:col>
      <xdr:colOff>1211848</xdr:colOff>
      <xdr:row>9</xdr:row>
      <xdr:rowOff>55874</xdr:rowOff>
    </xdr:to>
    <xdr:grpSp>
      <xdr:nvGrpSpPr>
        <xdr:cNvPr id="5" name="Grupo 4">
          <a:extLst>
            <a:ext uri="{FF2B5EF4-FFF2-40B4-BE49-F238E27FC236}">
              <a16:creationId xmlns:a16="http://schemas.microsoft.com/office/drawing/2014/main" id="{50021E77-B442-47D0-8497-E7AB5C2C82BC}"/>
            </a:ext>
          </a:extLst>
        </xdr:cNvPr>
        <xdr:cNvGrpSpPr/>
      </xdr:nvGrpSpPr>
      <xdr:grpSpPr>
        <a:xfrm>
          <a:off x="152400" y="690891"/>
          <a:ext cx="13727698" cy="878400"/>
          <a:chOff x="152400" y="693854"/>
          <a:chExt cx="13495288" cy="878400"/>
        </a:xfrm>
      </xdr:grpSpPr>
      <mc:AlternateContent xmlns:mc="http://schemas.openxmlformats.org/markup-compatibility/2006" xmlns:sle15="http://schemas.microsoft.com/office/drawing/2012/slicer">
        <mc:Choice Requires="sle15">
          <xdr:graphicFrame macro="">
            <xdr:nvGraphicFramePr>
              <xdr:cNvPr id="4" name="Nivel de conformidad 10">
                <a:extLst>
                  <a:ext uri="{FF2B5EF4-FFF2-40B4-BE49-F238E27FC236}">
                    <a16:creationId xmlns:a16="http://schemas.microsoft.com/office/drawing/2014/main" id="{97245374-B116-FF02-B92C-E488BECAF907}"/>
                  </a:ext>
                </a:extLst>
              </xdr:cNvPr>
              <xdr:cNvGraphicFramePr/>
            </xdr:nvGraphicFramePr>
            <xdr:xfrm>
              <a:off x="11335549" y="695326"/>
              <a:ext cx="2312139" cy="876928"/>
            </xdr:xfrm>
            <a:graphic>
              <a:graphicData uri="http://schemas.microsoft.com/office/drawing/2010/slicer">
                <sle:slicer xmlns:sle="http://schemas.microsoft.com/office/drawing/2010/slicer" name="Nivel de conformidad 10"/>
              </a:graphicData>
            </a:graphic>
          </xdr:graphicFrame>
        </mc:Choice>
        <mc:Fallback xmlns="">
          <xdr:sp macro="" textlink="">
            <xdr:nvSpPr>
              <xdr:cNvPr id="0" name=""/>
              <xdr:cNvSpPr>
                <a:spLocks noTextEdit="1"/>
              </xdr:cNvSpPr>
            </xdr:nvSpPr>
            <xdr:spPr>
              <a:xfrm>
                <a:off x="11335549" y="695326"/>
                <a:ext cx="2312139"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3" name="Respuesta 10">
                <a:extLst>
                  <a:ext uri="{FF2B5EF4-FFF2-40B4-BE49-F238E27FC236}">
                    <a16:creationId xmlns:a16="http://schemas.microsoft.com/office/drawing/2014/main" id="{D54C3250-88EC-EA85-BF5F-FE183A6A07DE}"/>
                  </a:ext>
                </a:extLst>
              </xdr:cNvPr>
              <xdr:cNvGraphicFramePr/>
            </xdr:nvGraphicFramePr>
            <xdr:xfrm>
              <a:off x="6944270" y="697231"/>
              <a:ext cx="1525498" cy="875023"/>
            </xdr:xfrm>
            <a:graphic>
              <a:graphicData uri="http://schemas.microsoft.com/office/drawing/2010/slicer">
                <sle:slicer xmlns:sle="http://schemas.microsoft.com/office/drawing/2010/slicer" name="Respuesta 10"/>
              </a:graphicData>
            </a:graphic>
          </xdr:graphicFrame>
        </mc:Choice>
        <mc:Fallback xmlns="">
          <xdr:sp macro="" textlink="">
            <xdr:nvSpPr>
              <xdr:cNvPr id="0" name=""/>
              <xdr:cNvSpPr>
                <a:spLocks noTextEdit="1"/>
              </xdr:cNvSpPr>
            </xdr:nvSpPr>
            <xdr:spPr>
              <a:xfrm>
                <a:off x="6944270" y="697231"/>
                <a:ext cx="1525498"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PMC 11">
                <a:extLst>
                  <a:ext uri="{FF2B5EF4-FFF2-40B4-BE49-F238E27FC236}">
                    <a16:creationId xmlns:a16="http://schemas.microsoft.com/office/drawing/2014/main" id="{AAE14BE2-873D-EA68-A724-EB8C563825E5}"/>
                  </a:ext>
                </a:extLst>
              </xdr:cNvPr>
              <xdr:cNvGraphicFramePr/>
            </xdr:nvGraphicFramePr>
            <xdr:xfrm>
              <a:off x="5229414" y="695326"/>
              <a:ext cx="1316426" cy="876928"/>
            </xdr:xfrm>
            <a:graphic>
              <a:graphicData uri="http://schemas.microsoft.com/office/drawing/2010/slicer">
                <sle:slicer xmlns:sle="http://schemas.microsoft.com/office/drawing/2010/slicer" name="PMC 11"/>
              </a:graphicData>
            </a:graphic>
          </xdr:graphicFrame>
        </mc:Choice>
        <mc:Fallback xmlns="">
          <xdr:sp macro="" textlink="">
            <xdr:nvSpPr>
              <xdr:cNvPr id="0" name=""/>
              <xdr:cNvSpPr>
                <a:spLocks noTextEdit="1"/>
              </xdr:cNvSpPr>
            </xdr:nvSpPr>
            <xdr:spPr>
              <a:xfrm>
                <a:off x="5229414" y="695326"/>
                <a:ext cx="1316426"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CRB 10">
                <a:extLst>
                  <a:ext uri="{FF2B5EF4-FFF2-40B4-BE49-F238E27FC236}">
                    <a16:creationId xmlns:a16="http://schemas.microsoft.com/office/drawing/2014/main" id="{DA1F4CC7-6ED8-B196-7852-8803035087EF}"/>
                  </a:ext>
                </a:extLst>
              </xdr:cNvPr>
              <xdr:cNvGraphicFramePr/>
            </xdr:nvGraphicFramePr>
            <xdr:xfrm>
              <a:off x="8868197" y="695722"/>
              <a:ext cx="1771122" cy="876532"/>
            </xdr:xfrm>
            <a:graphic>
              <a:graphicData uri="http://schemas.microsoft.com/office/drawing/2010/slicer">
                <sle:slicer xmlns:sle="http://schemas.microsoft.com/office/drawing/2010/slicer" name="CRB 10"/>
              </a:graphicData>
            </a:graphic>
          </xdr:graphicFrame>
        </mc:Choice>
        <mc:Fallback xmlns="">
          <xdr:sp macro="" textlink="">
            <xdr:nvSpPr>
              <xdr:cNvPr id="0" name=""/>
              <xdr:cNvSpPr>
                <a:spLocks noTextEdit="1"/>
              </xdr:cNvSpPr>
            </xdr:nvSpPr>
            <xdr:spPr>
              <a:xfrm>
                <a:off x="8868197" y="695722"/>
                <a:ext cx="1771122"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10" name="Principio">
                <a:extLst>
                  <a:ext uri="{FF2B5EF4-FFF2-40B4-BE49-F238E27FC236}">
                    <a16:creationId xmlns:a16="http://schemas.microsoft.com/office/drawing/2014/main" id="{DEC91104-0A90-4969-8C4B-0D4DA25BD81B}"/>
                  </a:ext>
                </a:extLst>
              </xdr:cNvPr>
              <xdr:cNvGraphicFramePr/>
            </xdr:nvGraphicFramePr>
            <xdr:xfrm>
              <a:off x="152400" y="693854"/>
              <a:ext cx="4678584" cy="878400"/>
            </xdr:xfrm>
            <a:graphic>
              <a:graphicData uri="http://schemas.microsoft.com/office/drawing/2010/slicer">
                <sle:slicer xmlns:sle="http://schemas.microsoft.com/office/drawing/2010/slicer" name="Principio"/>
              </a:graphicData>
            </a:graphic>
          </xdr:graphicFrame>
        </mc:Choice>
        <mc:Fallback xmlns="">
          <xdr:sp macro="" textlink="">
            <xdr:nvSpPr>
              <xdr:cNvPr id="0" name=""/>
              <xdr:cNvSpPr>
                <a:spLocks noTextEdit="1"/>
              </xdr:cNvSpPr>
            </xdr:nvSpPr>
            <xdr:spPr>
              <a:xfrm>
                <a:off x="152400" y="693854"/>
                <a:ext cx="4678584" cy="87840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drawings/drawing13.xml><?xml version="1.0" encoding="utf-8"?>
<xdr:wsDr xmlns:xdr="http://schemas.openxmlformats.org/drawingml/2006/spreadsheetDrawing" xmlns:a="http://schemas.openxmlformats.org/drawingml/2006/main">
  <xdr:twoCellAnchor>
    <xdr:from>
      <xdr:col>0</xdr:col>
      <xdr:colOff>76200</xdr:colOff>
      <xdr:row>4</xdr:row>
      <xdr:rowOff>160726</xdr:rowOff>
    </xdr:from>
    <xdr:to>
      <xdr:col>9</xdr:col>
      <xdr:colOff>4030979</xdr:colOff>
      <xdr:row>9</xdr:row>
      <xdr:rowOff>86626</xdr:rowOff>
    </xdr:to>
    <xdr:grpSp>
      <xdr:nvGrpSpPr>
        <xdr:cNvPr id="8" name="Grupo 7">
          <a:extLst>
            <a:ext uri="{FF2B5EF4-FFF2-40B4-BE49-F238E27FC236}">
              <a16:creationId xmlns:a16="http://schemas.microsoft.com/office/drawing/2014/main" id="{D6ABE4C0-94AB-9FF6-3C46-65C283F9EAFB}"/>
            </a:ext>
          </a:extLst>
        </xdr:cNvPr>
        <xdr:cNvGrpSpPr/>
      </xdr:nvGrpSpPr>
      <xdr:grpSpPr>
        <a:xfrm>
          <a:off x="76200" y="723155"/>
          <a:ext cx="14232708" cy="878400"/>
          <a:chOff x="76200" y="724606"/>
          <a:chExt cx="14036039" cy="878400"/>
        </a:xfrm>
      </xdr:grpSpPr>
      <mc:AlternateContent xmlns:mc="http://schemas.openxmlformats.org/markup-compatibility/2006" xmlns:sle15="http://schemas.microsoft.com/office/drawing/2012/slicer">
        <mc:Choice Requires="sle15">
          <xdr:graphicFrame macro="">
            <xdr:nvGraphicFramePr>
              <xdr:cNvPr id="2" name="Respuesta 11">
                <a:extLst>
                  <a:ext uri="{FF2B5EF4-FFF2-40B4-BE49-F238E27FC236}">
                    <a16:creationId xmlns:a16="http://schemas.microsoft.com/office/drawing/2014/main" id="{4053C999-37AB-44EE-BE31-11A2CC096064}"/>
                  </a:ext>
                </a:extLst>
              </xdr:cNvPr>
              <xdr:cNvGraphicFramePr/>
            </xdr:nvGraphicFramePr>
            <xdr:xfrm>
              <a:off x="4808247" y="726295"/>
              <a:ext cx="1481966" cy="875023"/>
            </xdr:xfrm>
            <a:graphic>
              <a:graphicData uri="http://schemas.microsoft.com/office/drawing/2010/slicer">
                <sle:slicer xmlns:sle="http://schemas.microsoft.com/office/drawing/2010/slicer" name="Respuesta 11"/>
              </a:graphicData>
            </a:graphic>
          </xdr:graphicFrame>
        </mc:Choice>
        <mc:Fallback xmlns="">
          <xdr:sp macro="" textlink="">
            <xdr:nvSpPr>
              <xdr:cNvPr id="0" name=""/>
              <xdr:cNvSpPr>
                <a:spLocks noTextEdit="1"/>
              </xdr:cNvSpPr>
            </xdr:nvSpPr>
            <xdr:spPr>
              <a:xfrm>
                <a:off x="4808247" y="726295"/>
                <a:ext cx="1481966"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3" name="Nivel de conformidad 11">
                <a:extLst>
                  <a:ext uri="{FF2B5EF4-FFF2-40B4-BE49-F238E27FC236}">
                    <a16:creationId xmlns:a16="http://schemas.microsoft.com/office/drawing/2014/main" id="{21E4198F-6A2F-4709-A162-203A230A273E}"/>
                  </a:ext>
                </a:extLst>
              </xdr:cNvPr>
              <xdr:cNvGraphicFramePr/>
            </xdr:nvGraphicFramePr>
            <xdr:xfrm>
              <a:off x="7666047" y="725342"/>
              <a:ext cx="2142788" cy="876928"/>
            </xdr:xfrm>
            <a:graphic>
              <a:graphicData uri="http://schemas.microsoft.com/office/drawing/2010/slicer">
                <sle:slicer xmlns:sle="http://schemas.microsoft.com/office/drawing/2010/slicer" name="Nivel de conformidad 11"/>
              </a:graphicData>
            </a:graphic>
          </xdr:graphicFrame>
        </mc:Choice>
        <mc:Fallback xmlns="">
          <xdr:sp macro="" textlink="">
            <xdr:nvSpPr>
              <xdr:cNvPr id="0" name=""/>
              <xdr:cNvSpPr>
                <a:spLocks noTextEdit="1"/>
              </xdr:cNvSpPr>
            </xdr:nvSpPr>
            <xdr:spPr>
              <a:xfrm>
                <a:off x="7666047" y="725342"/>
                <a:ext cx="2142788"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4" name="PMC 12">
                <a:extLst>
                  <a:ext uri="{FF2B5EF4-FFF2-40B4-BE49-F238E27FC236}">
                    <a16:creationId xmlns:a16="http://schemas.microsoft.com/office/drawing/2014/main" id="{FAFDF980-E028-4132-A882-46E88B4A2D99}"/>
                  </a:ext>
                </a:extLst>
              </xdr:cNvPr>
              <xdr:cNvGraphicFramePr/>
            </xdr:nvGraphicFramePr>
            <xdr:xfrm>
              <a:off x="3444663" y="725342"/>
              <a:ext cx="1280004" cy="876928"/>
            </xdr:xfrm>
            <a:graphic>
              <a:graphicData uri="http://schemas.microsoft.com/office/drawing/2010/slicer">
                <sle:slicer xmlns:sle="http://schemas.microsoft.com/office/drawing/2010/slicer" name="PMC 12"/>
              </a:graphicData>
            </a:graphic>
          </xdr:graphicFrame>
        </mc:Choice>
        <mc:Fallback xmlns="">
          <xdr:sp macro="" textlink="">
            <xdr:nvSpPr>
              <xdr:cNvPr id="0" name=""/>
              <xdr:cNvSpPr>
                <a:spLocks noTextEdit="1"/>
              </xdr:cNvSpPr>
            </xdr:nvSpPr>
            <xdr:spPr>
              <a:xfrm>
                <a:off x="3444663" y="725342"/>
                <a:ext cx="1280004"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5" name="CRB 11">
                <a:extLst>
                  <a:ext uri="{FF2B5EF4-FFF2-40B4-BE49-F238E27FC236}">
                    <a16:creationId xmlns:a16="http://schemas.microsoft.com/office/drawing/2014/main" id="{7946C8B2-7AAD-4890-BDC4-1866A91AC4E1}"/>
                  </a:ext>
                </a:extLst>
              </xdr:cNvPr>
              <xdr:cNvGraphicFramePr/>
            </xdr:nvGraphicFramePr>
            <xdr:xfrm>
              <a:off x="6373793" y="725540"/>
              <a:ext cx="1205361" cy="876532"/>
            </xdr:xfrm>
            <a:graphic>
              <a:graphicData uri="http://schemas.microsoft.com/office/drawing/2010/slicer">
                <sle:slicer xmlns:sle="http://schemas.microsoft.com/office/drawing/2010/slicer" name="CRB 11"/>
              </a:graphicData>
            </a:graphic>
          </xdr:graphicFrame>
        </mc:Choice>
        <mc:Fallback xmlns="">
          <xdr:sp macro="" textlink="">
            <xdr:nvSpPr>
              <xdr:cNvPr id="0" name=""/>
              <xdr:cNvSpPr>
                <a:spLocks noTextEdit="1"/>
              </xdr:cNvSpPr>
            </xdr:nvSpPr>
            <xdr:spPr>
              <a:xfrm>
                <a:off x="6373793" y="725540"/>
                <a:ext cx="1205361"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Tipo de Acción 11">
                <a:extLst>
                  <a:ext uri="{FF2B5EF4-FFF2-40B4-BE49-F238E27FC236}">
                    <a16:creationId xmlns:a16="http://schemas.microsoft.com/office/drawing/2014/main" id="{E565F233-AECC-4AB1-BF70-A04B684F3966}"/>
                  </a:ext>
                </a:extLst>
              </xdr:cNvPr>
              <xdr:cNvGraphicFramePr/>
            </xdr:nvGraphicFramePr>
            <xdr:xfrm>
              <a:off x="9892416" y="729466"/>
              <a:ext cx="4219823" cy="868680"/>
            </xdr:xfrm>
            <a:graphic>
              <a:graphicData uri="http://schemas.microsoft.com/office/drawing/2010/slicer">
                <sle:slicer xmlns:sle="http://schemas.microsoft.com/office/drawing/2010/slicer" name="Tipo de Acción 11"/>
              </a:graphicData>
            </a:graphic>
          </xdr:graphicFrame>
        </mc:Choice>
        <mc:Fallback xmlns="">
          <xdr:sp macro="" textlink="">
            <xdr:nvSpPr>
              <xdr:cNvPr id="0" name=""/>
              <xdr:cNvSpPr>
                <a:spLocks noTextEdit="1"/>
              </xdr:cNvSpPr>
            </xdr:nvSpPr>
            <xdr:spPr>
              <a:xfrm>
                <a:off x="9892416" y="729466"/>
                <a:ext cx="4219823" cy="86868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Principio 1">
                <a:extLst>
                  <a:ext uri="{FF2B5EF4-FFF2-40B4-BE49-F238E27FC236}">
                    <a16:creationId xmlns:a16="http://schemas.microsoft.com/office/drawing/2014/main" id="{9FC8A97F-A4C7-4ED5-933E-6CF8077026F6}"/>
                  </a:ext>
                </a:extLst>
              </xdr:cNvPr>
              <xdr:cNvGraphicFramePr/>
            </xdr:nvGraphicFramePr>
            <xdr:xfrm>
              <a:off x="76200" y="724606"/>
              <a:ext cx="3284883" cy="878400"/>
            </xdr:xfrm>
            <a:graphic>
              <a:graphicData uri="http://schemas.microsoft.com/office/drawing/2010/slicer">
                <sle:slicer xmlns:sle="http://schemas.microsoft.com/office/drawing/2010/slicer" name="Principio 1"/>
              </a:graphicData>
            </a:graphic>
          </xdr:graphicFrame>
        </mc:Choice>
        <mc:Fallback xmlns="">
          <xdr:sp macro="" textlink="">
            <xdr:nvSpPr>
              <xdr:cNvPr id="0" name=""/>
              <xdr:cNvSpPr>
                <a:spLocks noTextEdit="1"/>
              </xdr:cNvSpPr>
            </xdr:nvSpPr>
            <xdr:spPr>
              <a:xfrm>
                <a:off x="76200" y="724606"/>
                <a:ext cx="3284883" cy="87840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134621</xdr:colOff>
      <xdr:row>4</xdr:row>
      <xdr:rowOff>123826</xdr:rowOff>
    </xdr:from>
    <xdr:to>
      <xdr:col>8</xdr:col>
      <xdr:colOff>4625340</xdr:colOff>
      <xdr:row>9</xdr:row>
      <xdr:rowOff>48254</xdr:rowOff>
    </xdr:to>
    <xdr:grpSp>
      <xdr:nvGrpSpPr>
        <xdr:cNvPr id="9" name="Grupo 8">
          <a:extLst>
            <a:ext uri="{FF2B5EF4-FFF2-40B4-BE49-F238E27FC236}">
              <a16:creationId xmlns:a16="http://schemas.microsoft.com/office/drawing/2014/main" id="{FC336C45-D366-8B46-F333-5C323C0772E0}"/>
            </a:ext>
          </a:extLst>
        </xdr:cNvPr>
        <xdr:cNvGrpSpPr/>
      </xdr:nvGrpSpPr>
      <xdr:grpSpPr>
        <a:xfrm>
          <a:off x="134621" y="1241426"/>
          <a:ext cx="14041119" cy="876928"/>
          <a:chOff x="134621" y="1228726"/>
          <a:chExt cx="13848079" cy="876928"/>
        </a:xfrm>
      </xdr:grpSpPr>
      <mc:AlternateContent xmlns:mc="http://schemas.openxmlformats.org/markup-compatibility/2006" xmlns:sle15="http://schemas.microsoft.com/office/drawing/2012/slicer">
        <mc:Choice Requires="sle15">
          <xdr:graphicFrame macro="">
            <xdr:nvGraphicFramePr>
              <xdr:cNvPr id="3" name="Respuesta">
                <a:extLst>
                  <a:ext uri="{FF2B5EF4-FFF2-40B4-BE49-F238E27FC236}">
                    <a16:creationId xmlns:a16="http://schemas.microsoft.com/office/drawing/2014/main" id="{869C04E3-D29E-8C70-EAB3-4905FA332D19}"/>
                  </a:ext>
                </a:extLst>
              </xdr:cNvPr>
              <xdr:cNvGraphicFramePr/>
            </xdr:nvGraphicFramePr>
            <xdr:xfrm>
              <a:off x="4357219" y="1230631"/>
              <a:ext cx="1380018" cy="875023"/>
            </xdr:xfrm>
            <a:graphic>
              <a:graphicData uri="http://schemas.microsoft.com/office/drawing/2010/slicer">
                <sle:slicer xmlns:sle="http://schemas.microsoft.com/office/drawing/2010/slicer" name="Respuesta"/>
              </a:graphicData>
            </a:graphic>
          </xdr:graphicFrame>
        </mc:Choice>
        <mc:Fallback xmlns="">
          <xdr:sp macro="" textlink="">
            <xdr:nvSpPr>
              <xdr:cNvPr id="0" name=""/>
              <xdr:cNvSpPr>
                <a:spLocks noTextEdit="1"/>
              </xdr:cNvSpPr>
            </xdr:nvSpPr>
            <xdr:spPr>
              <a:xfrm>
                <a:off x="4357219" y="1230631"/>
                <a:ext cx="1380018"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4" name="Nivel de conformidad">
                <a:extLst>
                  <a:ext uri="{FF2B5EF4-FFF2-40B4-BE49-F238E27FC236}">
                    <a16:creationId xmlns:a16="http://schemas.microsoft.com/office/drawing/2014/main" id="{0E2CC04A-38E1-5194-E0AC-F1FE9FCC3A37}"/>
                  </a:ext>
                </a:extLst>
              </xdr:cNvPr>
              <xdr:cNvGraphicFramePr/>
            </xdr:nvGraphicFramePr>
            <xdr:xfrm>
              <a:off x="6912466" y="1228726"/>
              <a:ext cx="1999454" cy="876928"/>
            </xdr:xfrm>
            <a:graphic>
              <a:graphicData uri="http://schemas.microsoft.com/office/drawing/2010/slicer">
                <sle:slicer xmlns:sle="http://schemas.microsoft.com/office/drawing/2010/slicer" name="Nivel de conformidad"/>
              </a:graphicData>
            </a:graphic>
          </xdr:graphicFrame>
        </mc:Choice>
        <mc:Fallback xmlns="">
          <xdr:sp macro="" textlink="">
            <xdr:nvSpPr>
              <xdr:cNvPr id="0" name=""/>
              <xdr:cNvSpPr>
                <a:spLocks noTextEdit="1"/>
              </xdr:cNvSpPr>
            </xdr:nvSpPr>
            <xdr:spPr>
              <a:xfrm>
                <a:off x="6912466" y="1228726"/>
                <a:ext cx="1999454"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5" name="Criterio">
                <a:extLst>
                  <a:ext uri="{FF2B5EF4-FFF2-40B4-BE49-F238E27FC236}">
                    <a16:creationId xmlns:a16="http://schemas.microsoft.com/office/drawing/2014/main" id="{E0A59888-B3E1-E8A8-94B2-0D670F210532}"/>
                  </a:ext>
                </a:extLst>
              </xdr:cNvPr>
              <xdr:cNvGraphicFramePr/>
            </xdr:nvGraphicFramePr>
            <xdr:xfrm>
              <a:off x="134621" y="1232536"/>
              <a:ext cx="2883545" cy="873118"/>
            </xdr:xfrm>
            <a:graphic>
              <a:graphicData uri="http://schemas.microsoft.com/office/drawing/2010/slicer">
                <sle:slicer xmlns:sle="http://schemas.microsoft.com/office/drawing/2010/slicer" name="Criterio"/>
              </a:graphicData>
            </a:graphic>
          </xdr:graphicFrame>
        </mc:Choice>
        <mc:Fallback xmlns="">
          <xdr:sp macro="" textlink="">
            <xdr:nvSpPr>
              <xdr:cNvPr id="0" name=""/>
              <xdr:cNvSpPr>
                <a:spLocks noTextEdit="1"/>
              </xdr:cNvSpPr>
            </xdr:nvSpPr>
            <xdr:spPr>
              <a:xfrm>
                <a:off x="134621" y="1232536"/>
                <a:ext cx="2883545" cy="87311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PMC 1">
                <a:extLst>
                  <a:ext uri="{FF2B5EF4-FFF2-40B4-BE49-F238E27FC236}">
                    <a16:creationId xmlns:a16="http://schemas.microsoft.com/office/drawing/2014/main" id="{597AC80D-FD37-2B6A-5E1B-7EF064B9EEF8}"/>
                  </a:ext>
                </a:extLst>
              </xdr:cNvPr>
              <xdr:cNvGraphicFramePr/>
            </xdr:nvGraphicFramePr>
            <xdr:xfrm>
              <a:off x="3092251" y="1228726"/>
              <a:ext cx="1190885" cy="876928"/>
            </xdr:xfrm>
            <a:graphic>
              <a:graphicData uri="http://schemas.microsoft.com/office/drawing/2010/slicer">
                <sle:slicer xmlns:sle="http://schemas.microsoft.com/office/drawing/2010/slicer" name="PMC 1"/>
              </a:graphicData>
            </a:graphic>
          </xdr:graphicFrame>
        </mc:Choice>
        <mc:Fallback xmlns="">
          <xdr:sp macro="" textlink="">
            <xdr:nvSpPr>
              <xdr:cNvPr id="0" name=""/>
              <xdr:cNvSpPr>
                <a:spLocks noTextEdit="1"/>
              </xdr:cNvSpPr>
            </xdr:nvSpPr>
            <xdr:spPr>
              <a:xfrm>
                <a:off x="3092251" y="1228726"/>
                <a:ext cx="1190885"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CRB">
                <a:extLst>
                  <a:ext uri="{FF2B5EF4-FFF2-40B4-BE49-F238E27FC236}">
                    <a16:creationId xmlns:a16="http://schemas.microsoft.com/office/drawing/2014/main" id="{F558C902-6691-4709-E394-1568DC8DB450}"/>
                  </a:ext>
                </a:extLst>
              </xdr:cNvPr>
              <xdr:cNvGraphicFramePr/>
            </xdr:nvGraphicFramePr>
            <xdr:xfrm>
              <a:off x="5811322" y="1229122"/>
              <a:ext cx="1031125" cy="876532"/>
            </xdr:xfrm>
            <a:graphic>
              <a:graphicData uri="http://schemas.microsoft.com/office/drawing/2010/slicer">
                <sle:slicer xmlns:sle="http://schemas.microsoft.com/office/drawing/2010/slicer" name="CRB"/>
              </a:graphicData>
            </a:graphic>
          </xdr:graphicFrame>
        </mc:Choice>
        <mc:Fallback xmlns="">
          <xdr:sp macro="" textlink="">
            <xdr:nvSpPr>
              <xdr:cNvPr id="0" name=""/>
              <xdr:cNvSpPr>
                <a:spLocks noTextEdit="1"/>
              </xdr:cNvSpPr>
            </xdr:nvSpPr>
            <xdr:spPr>
              <a:xfrm>
                <a:off x="5811322" y="1229122"/>
                <a:ext cx="1031125"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8" name="Tipo de Acción">
                <a:extLst>
                  <a:ext uri="{FF2B5EF4-FFF2-40B4-BE49-F238E27FC236}">
                    <a16:creationId xmlns:a16="http://schemas.microsoft.com/office/drawing/2014/main" id="{3551CD6E-DC87-0A31-E38F-0BACD30F2481}"/>
                  </a:ext>
                </a:extLst>
              </xdr:cNvPr>
              <xdr:cNvGraphicFramePr/>
            </xdr:nvGraphicFramePr>
            <xdr:xfrm>
              <a:off x="8986005" y="1236974"/>
              <a:ext cx="4996695" cy="868680"/>
            </xdr:xfrm>
            <a:graphic>
              <a:graphicData uri="http://schemas.microsoft.com/office/drawing/2010/slicer">
                <sle:slicer xmlns:sle="http://schemas.microsoft.com/office/drawing/2010/slicer" name="Tipo de Acción"/>
              </a:graphicData>
            </a:graphic>
          </xdr:graphicFrame>
        </mc:Choice>
        <mc:Fallback xmlns="">
          <xdr:sp macro="" textlink="">
            <xdr:nvSpPr>
              <xdr:cNvPr id="0" name=""/>
              <xdr:cNvSpPr>
                <a:spLocks noTextEdit="1"/>
              </xdr:cNvSpPr>
            </xdr:nvSpPr>
            <xdr:spPr>
              <a:xfrm>
                <a:off x="8986005" y="1236974"/>
                <a:ext cx="4996695" cy="86868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134621</xdr:colOff>
      <xdr:row>4</xdr:row>
      <xdr:rowOff>131446</xdr:rowOff>
    </xdr:from>
    <xdr:to>
      <xdr:col>8</xdr:col>
      <xdr:colOff>4663440</xdr:colOff>
      <xdr:row>9</xdr:row>
      <xdr:rowOff>55874</xdr:rowOff>
    </xdr:to>
    <xdr:grpSp>
      <xdr:nvGrpSpPr>
        <xdr:cNvPr id="9" name="Grupo 8">
          <a:extLst>
            <a:ext uri="{FF2B5EF4-FFF2-40B4-BE49-F238E27FC236}">
              <a16:creationId xmlns:a16="http://schemas.microsoft.com/office/drawing/2014/main" id="{A69105B2-D75A-3D7E-6410-9D5EAC5BC409}"/>
            </a:ext>
          </a:extLst>
        </xdr:cNvPr>
        <xdr:cNvGrpSpPr/>
      </xdr:nvGrpSpPr>
      <xdr:grpSpPr>
        <a:xfrm>
          <a:off x="134621" y="1238160"/>
          <a:ext cx="14071962" cy="876928"/>
          <a:chOff x="134621" y="1236346"/>
          <a:chExt cx="13886179" cy="876928"/>
        </a:xfrm>
      </xdr:grpSpPr>
      <mc:AlternateContent xmlns:mc="http://schemas.openxmlformats.org/markup-compatibility/2006" xmlns:sle15="http://schemas.microsoft.com/office/drawing/2012/slicer">
        <mc:Choice Requires="sle15">
          <xdr:graphicFrame macro="">
            <xdr:nvGraphicFramePr>
              <xdr:cNvPr id="3" name="Respuesta 1">
                <a:extLst>
                  <a:ext uri="{FF2B5EF4-FFF2-40B4-BE49-F238E27FC236}">
                    <a16:creationId xmlns:a16="http://schemas.microsoft.com/office/drawing/2014/main" id="{95FFE401-E5B6-49A9-0C73-37808B43706F}"/>
                  </a:ext>
                </a:extLst>
              </xdr:cNvPr>
              <xdr:cNvGraphicFramePr/>
            </xdr:nvGraphicFramePr>
            <xdr:xfrm>
              <a:off x="4368837" y="1238251"/>
              <a:ext cx="1383815" cy="875023"/>
            </xdr:xfrm>
            <a:graphic>
              <a:graphicData uri="http://schemas.microsoft.com/office/drawing/2010/slicer">
                <sle:slicer xmlns:sle="http://schemas.microsoft.com/office/drawing/2010/slicer" name="Respuesta 1"/>
              </a:graphicData>
            </a:graphic>
          </xdr:graphicFrame>
        </mc:Choice>
        <mc:Fallback xmlns="">
          <xdr:sp macro="" textlink="">
            <xdr:nvSpPr>
              <xdr:cNvPr id="0" name=""/>
              <xdr:cNvSpPr>
                <a:spLocks noTextEdit="1"/>
              </xdr:cNvSpPr>
            </xdr:nvSpPr>
            <xdr:spPr>
              <a:xfrm>
                <a:off x="4368837" y="1238251"/>
                <a:ext cx="1383815"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4" name="Nivel de conformidad 1">
                <a:extLst>
                  <a:ext uri="{FF2B5EF4-FFF2-40B4-BE49-F238E27FC236}">
                    <a16:creationId xmlns:a16="http://schemas.microsoft.com/office/drawing/2014/main" id="{C4F2237A-5E12-37F5-5568-26A995393E69}"/>
                  </a:ext>
                </a:extLst>
              </xdr:cNvPr>
              <xdr:cNvGraphicFramePr/>
            </xdr:nvGraphicFramePr>
            <xdr:xfrm>
              <a:off x="6931114" y="1236346"/>
              <a:ext cx="2004955" cy="876928"/>
            </xdr:xfrm>
            <a:graphic>
              <a:graphicData uri="http://schemas.microsoft.com/office/drawing/2010/slicer">
                <sle:slicer xmlns:sle="http://schemas.microsoft.com/office/drawing/2010/slicer" name="Nivel de conformidad 1"/>
              </a:graphicData>
            </a:graphic>
          </xdr:graphicFrame>
        </mc:Choice>
        <mc:Fallback xmlns="">
          <xdr:sp macro="" textlink="">
            <xdr:nvSpPr>
              <xdr:cNvPr id="0" name=""/>
              <xdr:cNvSpPr>
                <a:spLocks noTextEdit="1"/>
              </xdr:cNvSpPr>
            </xdr:nvSpPr>
            <xdr:spPr>
              <a:xfrm>
                <a:off x="6931114" y="1236346"/>
                <a:ext cx="2004955"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5" name="Criterio 1">
                <a:extLst>
                  <a:ext uri="{FF2B5EF4-FFF2-40B4-BE49-F238E27FC236}">
                    <a16:creationId xmlns:a16="http://schemas.microsoft.com/office/drawing/2014/main" id="{07702DBF-434E-5883-FB89-A8D1C271FF1D}"/>
                  </a:ext>
                </a:extLst>
              </xdr:cNvPr>
              <xdr:cNvGraphicFramePr/>
            </xdr:nvGraphicFramePr>
            <xdr:xfrm>
              <a:off x="134621" y="1240156"/>
              <a:ext cx="2891479" cy="873118"/>
            </xdr:xfrm>
            <a:graphic>
              <a:graphicData uri="http://schemas.microsoft.com/office/drawing/2010/slicer">
                <sle:slicer xmlns:sle="http://schemas.microsoft.com/office/drawing/2010/slicer" name="Criterio 1"/>
              </a:graphicData>
            </a:graphic>
          </xdr:graphicFrame>
        </mc:Choice>
        <mc:Fallback xmlns="">
          <xdr:sp macro="" textlink="">
            <xdr:nvSpPr>
              <xdr:cNvPr id="0" name=""/>
              <xdr:cNvSpPr>
                <a:spLocks noTextEdit="1"/>
              </xdr:cNvSpPr>
            </xdr:nvSpPr>
            <xdr:spPr>
              <a:xfrm>
                <a:off x="134621" y="1240156"/>
                <a:ext cx="2891479" cy="87311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PMC 2">
                <a:extLst>
                  <a:ext uri="{FF2B5EF4-FFF2-40B4-BE49-F238E27FC236}">
                    <a16:creationId xmlns:a16="http://schemas.microsoft.com/office/drawing/2014/main" id="{D9A0F136-92EE-C3D1-67A3-6CDC60DC80D8}"/>
                  </a:ext>
                </a:extLst>
              </xdr:cNvPr>
              <xdr:cNvGraphicFramePr/>
            </xdr:nvGraphicFramePr>
            <xdr:xfrm>
              <a:off x="3100388" y="1236346"/>
              <a:ext cx="1194161" cy="876928"/>
            </xdr:xfrm>
            <a:graphic>
              <a:graphicData uri="http://schemas.microsoft.com/office/drawing/2010/slicer">
                <sle:slicer xmlns:sle="http://schemas.microsoft.com/office/drawing/2010/slicer" name="PMC 2"/>
              </a:graphicData>
            </a:graphic>
          </xdr:graphicFrame>
        </mc:Choice>
        <mc:Fallback xmlns="">
          <xdr:sp macro="" textlink="">
            <xdr:nvSpPr>
              <xdr:cNvPr id="0" name=""/>
              <xdr:cNvSpPr>
                <a:spLocks noTextEdit="1"/>
              </xdr:cNvSpPr>
            </xdr:nvSpPr>
            <xdr:spPr>
              <a:xfrm>
                <a:off x="3100388" y="1236346"/>
                <a:ext cx="1194161"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CRB 1">
                <a:extLst>
                  <a:ext uri="{FF2B5EF4-FFF2-40B4-BE49-F238E27FC236}">
                    <a16:creationId xmlns:a16="http://schemas.microsoft.com/office/drawing/2014/main" id="{98E3B3AE-B70F-6F82-9E36-87294D0F5BB9}"/>
                  </a:ext>
                </a:extLst>
              </xdr:cNvPr>
              <xdr:cNvGraphicFramePr/>
            </xdr:nvGraphicFramePr>
            <xdr:xfrm>
              <a:off x="5826940" y="1236742"/>
              <a:ext cx="1033962" cy="876532"/>
            </xdr:xfrm>
            <a:graphic>
              <a:graphicData uri="http://schemas.microsoft.com/office/drawing/2010/slicer">
                <sle:slicer xmlns:sle="http://schemas.microsoft.com/office/drawing/2010/slicer" name="CRB 1"/>
              </a:graphicData>
            </a:graphic>
          </xdr:graphicFrame>
        </mc:Choice>
        <mc:Fallback xmlns="">
          <xdr:sp macro="" textlink="">
            <xdr:nvSpPr>
              <xdr:cNvPr id="0" name=""/>
              <xdr:cNvSpPr>
                <a:spLocks noTextEdit="1"/>
              </xdr:cNvSpPr>
            </xdr:nvSpPr>
            <xdr:spPr>
              <a:xfrm>
                <a:off x="5826940" y="1236742"/>
                <a:ext cx="1033962"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8" name="Tipo de Acción 1">
                <a:extLst>
                  <a:ext uri="{FF2B5EF4-FFF2-40B4-BE49-F238E27FC236}">
                    <a16:creationId xmlns:a16="http://schemas.microsoft.com/office/drawing/2014/main" id="{D4094C6A-8827-DBB9-73A1-348685D2B168}"/>
                  </a:ext>
                </a:extLst>
              </xdr:cNvPr>
              <xdr:cNvGraphicFramePr/>
            </xdr:nvGraphicFramePr>
            <xdr:xfrm>
              <a:off x="9010358" y="1244594"/>
              <a:ext cx="5010442" cy="868680"/>
            </xdr:xfrm>
            <a:graphic>
              <a:graphicData uri="http://schemas.microsoft.com/office/drawing/2010/slicer">
                <sle:slicer xmlns:sle="http://schemas.microsoft.com/office/drawing/2010/slicer" name="Tipo de Acción 1"/>
              </a:graphicData>
            </a:graphic>
          </xdr:graphicFrame>
        </mc:Choice>
        <mc:Fallback xmlns="">
          <xdr:sp macro="" textlink="">
            <xdr:nvSpPr>
              <xdr:cNvPr id="0" name=""/>
              <xdr:cNvSpPr>
                <a:spLocks noTextEdit="1"/>
              </xdr:cNvSpPr>
            </xdr:nvSpPr>
            <xdr:spPr>
              <a:xfrm>
                <a:off x="9010358" y="1244594"/>
                <a:ext cx="5010442" cy="86868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134621</xdr:colOff>
      <xdr:row>4</xdr:row>
      <xdr:rowOff>131446</xdr:rowOff>
    </xdr:from>
    <xdr:to>
      <xdr:col>8</xdr:col>
      <xdr:colOff>4663440</xdr:colOff>
      <xdr:row>9</xdr:row>
      <xdr:rowOff>55874</xdr:rowOff>
    </xdr:to>
    <xdr:grpSp>
      <xdr:nvGrpSpPr>
        <xdr:cNvPr id="10" name="Grupo 9">
          <a:extLst>
            <a:ext uri="{FF2B5EF4-FFF2-40B4-BE49-F238E27FC236}">
              <a16:creationId xmlns:a16="http://schemas.microsoft.com/office/drawing/2014/main" id="{8F68C961-2EF7-0709-9187-00B1B87CA099}"/>
            </a:ext>
          </a:extLst>
        </xdr:cNvPr>
        <xdr:cNvGrpSpPr/>
      </xdr:nvGrpSpPr>
      <xdr:grpSpPr>
        <a:xfrm>
          <a:off x="134621" y="1390863"/>
          <a:ext cx="14074986" cy="876928"/>
          <a:chOff x="134621" y="1388746"/>
          <a:chExt cx="13886179" cy="876928"/>
        </a:xfrm>
      </xdr:grpSpPr>
      <mc:AlternateContent xmlns:mc="http://schemas.openxmlformats.org/markup-compatibility/2006" xmlns:sle15="http://schemas.microsoft.com/office/drawing/2012/slicer">
        <mc:Choice Requires="sle15">
          <xdr:graphicFrame macro="">
            <xdr:nvGraphicFramePr>
              <xdr:cNvPr id="3" name="Respuesta 2">
                <a:extLst>
                  <a:ext uri="{FF2B5EF4-FFF2-40B4-BE49-F238E27FC236}">
                    <a16:creationId xmlns:a16="http://schemas.microsoft.com/office/drawing/2014/main" id="{FEDC133F-8BF8-03DC-1CE6-735AD2DE2067}"/>
                  </a:ext>
                </a:extLst>
              </xdr:cNvPr>
              <xdr:cNvGraphicFramePr/>
            </xdr:nvGraphicFramePr>
            <xdr:xfrm>
              <a:off x="4368837" y="1390651"/>
              <a:ext cx="1383815" cy="875023"/>
            </xdr:xfrm>
            <a:graphic>
              <a:graphicData uri="http://schemas.microsoft.com/office/drawing/2010/slicer">
                <sle:slicer xmlns:sle="http://schemas.microsoft.com/office/drawing/2010/slicer" name="Respuesta 2"/>
              </a:graphicData>
            </a:graphic>
          </xdr:graphicFrame>
        </mc:Choice>
        <mc:Fallback xmlns="">
          <xdr:sp macro="" textlink="">
            <xdr:nvSpPr>
              <xdr:cNvPr id="0" name=""/>
              <xdr:cNvSpPr>
                <a:spLocks noTextEdit="1"/>
              </xdr:cNvSpPr>
            </xdr:nvSpPr>
            <xdr:spPr>
              <a:xfrm>
                <a:off x="4368837" y="1390651"/>
                <a:ext cx="1383815"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4" name="Nivel de conformidad 2">
                <a:extLst>
                  <a:ext uri="{FF2B5EF4-FFF2-40B4-BE49-F238E27FC236}">
                    <a16:creationId xmlns:a16="http://schemas.microsoft.com/office/drawing/2014/main" id="{F810101F-DD22-66F5-45EC-5914FCCD4C45}"/>
                  </a:ext>
                </a:extLst>
              </xdr:cNvPr>
              <xdr:cNvGraphicFramePr/>
            </xdr:nvGraphicFramePr>
            <xdr:xfrm>
              <a:off x="6931114" y="1388746"/>
              <a:ext cx="2004955" cy="876928"/>
            </xdr:xfrm>
            <a:graphic>
              <a:graphicData uri="http://schemas.microsoft.com/office/drawing/2010/slicer">
                <sle:slicer xmlns:sle="http://schemas.microsoft.com/office/drawing/2010/slicer" name="Nivel de conformidad 2"/>
              </a:graphicData>
            </a:graphic>
          </xdr:graphicFrame>
        </mc:Choice>
        <mc:Fallback xmlns="">
          <xdr:sp macro="" textlink="">
            <xdr:nvSpPr>
              <xdr:cNvPr id="0" name=""/>
              <xdr:cNvSpPr>
                <a:spLocks noTextEdit="1"/>
              </xdr:cNvSpPr>
            </xdr:nvSpPr>
            <xdr:spPr>
              <a:xfrm>
                <a:off x="6931114" y="1388746"/>
                <a:ext cx="2004955"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5" name="Criterio 2">
                <a:extLst>
                  <a:ext uri="{FF2B5EF4-FFF2-40B4-BE49-F238E27FC236}">
                    <a16:creationId xmlns:a16="http://schemas.microsoft.com/office/drawing/2014/main" id="{73D3FD5A-D782-8F1E-DB24-D0071102CCD7}"/>
                  </a:ext>
                </a:extLst>
              </xdr:cNvPr>
              <xdr:cNvGraphicFramePr/>
            </xdr:nvGraphicFramePr>
            <xdr:xfrm>
              <a:off x="134621" y="1392556"/>
              <a:ext cx="2891479" cy="873118"/>
            </xdr:xfrm>
            <a:graphic>
              <a:graphicData uri="http://schemas.microsoft.com/office/drawing/2010/slicer">
                <sle:slicer xmlns:sle="http://schemas.microsoft.com/office/drawing/2010/slicer" name="Criterio 2"/>
              </a:graphicData>
            </a:graphic>
          </xdr:graphicFrame>
        </mc:Choice>
        <mc:Fallback xmlns="">
          <xdr:sp macro="" textlink="">
            <xdr:nvSpPr>
              <xdr:cNvPr id="0" name=""/>
              <xdr:cNvSpPr>
                <a:spLocks noTextEdit="1"/>
              </xdr:cNvSpPr>
            </xdr:nvSpPr>
            <xdr:spPr>
              <a:xfrm>
                <a:off x="134621" y="1392556"/>
                <a:ext cx="2891479" cy="87311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PMC 3">
                <a:extLst>
                  <a:ext uri="{FF2B5EF4-FFF2-40B4-BE49-F238E27FC236}">
                    <a16:creationId xmlns:a16="http://schemas.microsoft.com/office/drawing/2014/main" id="{0D3071E1-1A32-6CD3-EC8C-E50FFC3C7666}"/>
                  </a:ext>
                </a:extLst>
              </xdr:cNvPr>
              <xdr:cNvGraphicFramePr/>
            </xdr:nvGraphicFramePr>
            <xdr:xfrm>
              <a:off x="3100388" y="1388746"/>
              <a:ext cx="1194161" cy="876928"/>
            </xdr:xfrm>
            <a:graphic>
              <a:graphicData uri="http://schemas.microsoft.com/office/drawing/2010/slicer">
                <sle:slicer xmlns:sle="http://schemas.microsoft.com/office/drawing/2010/slicer" name="PMC 3"/>
              </a:graphicData>
            </a:graphic>
          </xdr:graphicFrame>
        </mc:Choice>
        <mc:Fallback xmlns="">
          <xdr:sp macro="" textlink="">
            <xdr:nvSpPr>
              <xdr:cNvPr id="0" name=""/>
              <xdr:cNvSpPr>
                <a:spLocks noTextEdit="1"/>
              </xdr:cNvSpPr>
            </xdr:nvSpPr>
            <xdr:spPr>
              <a:xfrm>
                <a:off x="3100388" y="1388746"/>
                <a:ext cx="1194161"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CRB 2">
                <a:extLst>
                  <a:ext uri="{FF2B5EF4-FFF2-40B4-BE49-F238E27FC236}">
                    <a16:creationId xmlns:a16="http://schemas.microsoft.com/office/drawing/2014/main" id="{869B888D-2C95-41D5-C8AD-C8289285E772}"/>
                  </a:ext>
                </a:extLst>
              </xdr:cNvPr>
              <xdr:cNvGraphicFramePr/>
            </xdr:nvGraphicFramePr>
            <xdr:xfrm>
              <a:off x="5826940" y="1389142"/>
              <a:ext cx="1033962" cy="876532"/>
            </xdr:xfrm>
            <a:graphic>
              <a:graphicData uri="http://schemas.microsoft.com/office/drawing/2010/slicer">
                <sle:slicer xmlns:sle="http://schemas.microsoft.com/office/drawing/2010/slicer" name="CRB 2"/>
              </a:graphicData>
            </a:graphic>
          </xdr:graphicFrame>
        </mc:Choice>
        <mc:Fallback xmlns="">
          <xdr:sp macro="" textlink="">
            <xdr:nvSpPr>
              <xdr:cNvPr id="0" name=""/>
              <xdr:cNvSpPr>
                <a:spLocks noTextEdit="1"/>
              </xdr:cNvSpPr>
            </xdr:nvSpPr>
            <xdr:spPr>
              <a:xfrm>
                <a:off x="5826940" y="1389142"/>
                <a:ext cx="1033962"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8" name="Tipo de Acción 2">
                <a:extLst>
                  <a:ext uri="{FF2B5EF4-FFF2-40B4-BE49-F238E27FC236}">
                    <a16:creationId xmlns:a16="http://schemas.microsoft.com/office/drawing/2014/main" id="{3B3464B3-12DF-F34E-17A2-29E91A4BD0E0}"/>
                  </a:ext>
                </a:extLst>
              </xdr:cNvPr>
              <xdr:cNvGraphicFramePr/>
            </xdr:nvGraphicFramePr>
            <xdr:xfrm>
              <a:off x="9010358" y="1396994"/>
              <a:ext cx="5010442" cy="868680"/>
            </xdr:xfrm>
            <a:graphic>
              <a:graphicData uri="http://schemas.microsoft.com/office/drawing/2010/slicer">
                <sle:slicer xmlns:sle="http://schemas.microsoft.com/office/drawing/2010/slicer" name="Tipo de Acción 2"/>
              </a:graphicData>
            </a:graphic>
          </xdr:graphicFrame>
        </mc:Choice>
        <mc:Fallback xmlns="">
          <xdr:sp macro="" textlink="">
            <xdr:nvSpPr>
              <xdr:cNvPr id="0" name=""/>
              <xdr:cNvSpPr>
                <a:spLocks noTextEdit="1"/>
              </xdr:cNvSpPr>
            </xdr:nvSpPr>
            <xdr:spPr>
              <a:xfrm>
                <a:off x="9010358" y="1396994"/>
                <a:ext cx="5010442" cy="86868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drawings/drawing5.xml><?xml version="1.0" encoding="utf-8"?>
<xdr:wsDr xmlns:xdr="http://schemas.openxmlformats.org/drawingml/2006/spreadsheetDrawing" xmlns:a="http://schemas.openxmlformats.org/drawingml/2006/main">
  <xdr:twoCellAnchor>
    <xdr:from>
      <xdr:col>0</xdr:col>
      <xdr:colOff>134621</xdr:colOff>
      <xdr:row>4</xdr:row>
      <xdr:rowOff>131446</xdr:rowOff>
    </xdr:from>
    <xdr:to>
      <xdr:col>8</xdr:col>
      <xdr:colOff>4663440</xdr:colOff>
      <xdr:row>9</xdr:row>
      <xdr:rowOff>55874</xdr:rowOff>
    </xdr:to>
    <xdr:grpSp>
      <xdr:nvGrpSpPr>
        <xdr:cNvPr id="9" name="Grupo 8">
          <a:extLst>
            <a:ext uri="{FF2B5EF4-FFF2-40B4-BE49-F238E27FC236}">
              <a16:creationId xmlns:a16="http://schemas.microsoft.com/office/drawing/2014/main" id="{2DEFB581-B2C0-7B4E-04BA-1BEC6ED3AAF7}"/>
            </a:ext>
          </a:extLst>
        </xdr:cNvPr>
        <xdr:cNvGrpSpPr/>
      </xdr:nvGrpSpPr>
      <xdr:grpSpPr>
        <a:xfrm>
          <a:off x="134621" y="1249046"/>
          <a:ext cx="14079219" cy="876928"/>
          <a:chOff x="134621" y="1236346"/>
          <a:chExt cx="13886179" cy="876928"/>
        </a:xfrm>
      </xdr:grpSpPr>
      <mc:AlternateContent xmlns:mc="http://schemas.openxmlformats.org/markup-compatibility/2006" xmlns:sle15="http://schemas.microsoft.com/office/drawing/2012/slicer">
        <mc:Choice Requires="sle15">
          <xdr:graphicFrame macro="">
            <xdr:nvGraphicFramePr>
              <xdr:cNvPr id="3" name="Respuesta 3">
                <a:extLst>
                  <a:ext uri="{FF2B5EF4-FFF2-40B4-BE49-F238E27FC236}">
                    <a16:creationId xmlns:a16="http://schemas.microsoft.com/office/drawing/2014/main" id="{DFF1AA41-DAB5-56BC-87CC-F5CE2659B664}"/>
                  </a:ext>
                </a:extLst>
              </xdr:cNvPr>
              <xdr:cNvGraphicFramePr/>
            </xdr:nvGraphicFramePr>
            <xdr:xfrm>
              <a:off x="4368837" y="1238251"/>
              <a:ext cx="1383815" cy="875023"/>
            </xdr:xfrm>
            <a:graphic>
              <a:graphicData uri="http://schemas.microsoft.com/office/drawing/2010/slicer">
                <sle:slicer xmlns:sle="http://schemas.microsoft.com/office/drawing/2010/slicer" name="Respuesta 3"/>
              </a:graphicData>
            </a:graphic>
          </xdr:graphicFrame>
        </mc:Choice>
        <mc:Fallback xmlns="">
          <xdr:sp macro="" textlink="">
            <xdr:nvSpPr>
              <xdr:cNvPr id="0" name=""/>
              <xdr:cNvSpPr>
                <a:spLocks noTextEdit="1"/>
              </xdr:cNvSpPr>
            </xdr:nvSpPr>
            <xdr:spPr>
              <a:xfrm>
                <a:off x="4368837" y="1238251"/>
                <a:ext cx="1383815"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4" name="Nivel de conformidad 3">
                <a:extLst>
                  <a:ext uri="{FF2B5EF4-FFF2-40B4-BE49-F238E27FC236}">
                    <a16:creationId xmlns:a16="http://schemas.microsoft.com/office/drawing/2014/main" id="{23966C33-8D75-1AF5-BBDE-15FFBC7C3A50}"/>
                  </a:ext>
                </a:extLst>
              </xdr:cNvPr>
              <xdr:cNvGraphicFramePr/>
            </xdr:nvGraphicFramePr>
            <xdr:xfrm>
              <a:off x="6931114" y="1236346"/>
              <a:ext cx="2004955" cy="876928"/>
            </xdr:xfrm>
            <a:graphic>
              <a:graphicData uri="http://schemas.microsoft.com/office/drawing/2010/slicer">
                <sle:slicer xmlns:sle="http://schemas.microsoft.com/office/drawing/2010/slicer" name="Nivel de conformidad 3"/>
              </a:graphicData>
            </a:graphic>
          </xdr:graphicFrame>
        </mc:Choice>
        <mc:Fallback xmlns="">
          <xdr:sp macro="" textlink="">
            <xdr:nvSpPr>
              <xdr:cNvPr id="0" name=""/>
              <xdr:cNvSpPr>
                <a:spLocks noTextEdit="1"/>
              </xdr:cNvSpPr>
            </xdr:nvSpPr>
            <xdr:spPr>
              <a:xfrm>
                <a:off x="6931114" y="1236346"/>
                <a:ext cx="2004955"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5" name="Criterio 3">
                <a:extLst>
                  <a:ext uri="{FF2B5EF4-FFF2-40B4-BE49-F238E27FC236}">
                    <a16:creationId xmlns:a16="http://schemas.microsoft.com/office/drawing/2014/main" id="{B4341E8E-C8E8-F834-7D3E-E435379830ED}"/>
                  </a:ext>
                </a:extLst>
              </xdr:cNvPr>
              <xdr:cNvGraphicFramePr/>
            </xdr:nvGraphicFramePr>
            <xdr:xfrm>
              <a:off x="134621" y="1240156"/>
              <a:ext cx="2891479" cy="873118"/>
            </xdr:xfrm>
            <a:graphic>
              <a:graphicData uri="http://schemas.microsoft.com/office/drawing/2010/slicer">
                <sle:slicer xmlns:sle="http://schemas.microsoft.com/office/drawing/2010/slicer" name="Criterio 3"/>
              </a:graphicData>
            </a:graphic>
          </xdr:graphicFrame>
        </mc:Choice>
        <mc:Fallback xmlns="">
          <xdr:sp macro="" textlink="">
            <xdr:nvSpPr>
              <xdr:cNvPr id="0" name=""/>
              <xdr:cNvSpPr>
                <a:spLocks noTextEdit="1"/>
              </xdr:cNvSpPr>
            </xdr:nvSpPr>
            <xdr:spPr>
              <a:xfrm>
                <a:off x="134621" y="1240156"/>
                <a:ext cx="2891479" cy="87311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PMC 4">
                <a:extLst>
                  <a:ext uri="{FF2B5EF4-FFF2-40B4-BE49-F238E27FC236}">
                    <a16:creationId xmlns:a16="http://schemas.microsoft.com/office/drawing/2014/main" id="{00192D36-68E5-A0A4-627C-C063618236F4}"/>
                  </a:ext>
                </a:extLst>
              </xdr:cNvPr>
              <xdr:cNvGraphicFramePr/>
            </xdr:nvGraphicFramePr>
            <xdr:xfrm>
              <a:off x="3100388" y="1236346"/>
              <a:ext cx="1194161" cy="876928"/>
            </xdr:xfrm>
            <a:graphic>
              <a:graphicData uri="http://schemas.microsoft.com/office/drawing/2010/slicer">
                <sle:slicer xmlns:sle="http://schemas.microsoft.com/office/drawing/2010/slicer" name="PMC 4"/>
              </a:graphicData>
            </a:graphic>
          </xdr:graphicFrame>
        </mc:Choice>
        <mc:Fallback xmlns="">
          <xdr:sp macro="" textlink="">
            <xdr:nvSpPr>
              <xdr:cNvPr id="0" name=""/>
              <xdr:cNvSpPr>
                <a:spLocks noTextEdit="1"/>
              </xdr:cNvSpPr>
            </xdr:nvSpPr>
            <xdr:spPr>
              <a:xfrm>
                <a:off x="3100388" y="1236346"/>
                <a:ext cx="1194161"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CRB 3">
                <a:extLst>
                  <a:ext uri="{FF2B5EF4-FFF2-40B4-BE49-F238E27FC236}">
                    <a16:creationId xmlns:a16="http://schemas.microsoft.com/office/drawing/2014/main" id="{652A4FB8-0B97-CE62-4A52-13F688BC1726}"/>
                  </a:ext>
                </a:extLst>
              </xdr:cNvPr>
              <xdr:cNvGraphicFramePr/>
            </xdr:nvGraphicFramePr>
            <xdr:xfrm>
              <a:off x="5826940" y="1236742"/>
              <a:ext cx="1033962" cy="876532"/>
            </xdr:xfrm>
            <a:graphic>
              <a:graphicData uri="http://schemas.microsoft.com/office/drawing/2010/slicer">
                <sle:slicer xmlns:sle="http://schemas.microsoft.com/office/drawing/2010/slicer" name="CRB 3"/>
              </a:graphicData>
            </a:graphic>
          </xdr:graphicFrame>
        </mc:Choice>
        <mc:Fallback xmlns="">
          <xdr:sp macro="" textlink="">
            <xdr:nvSpPr>
              <xdr:cNvPr id="0" name=""/>
              <xdr:cNvSpPr>
                <a:spLocks noTextEdit="1"/>
              </xdr:cNvSpPr>
            </xdr:nvSpPr>
            <xdr:spPr>
              <a:xfrm>
                <a:off x="5826940" y="1236742"/>
                <a:ext cx="1033962"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8" name="Tipo de Acción 3">
                <a:extLst>
                  <a:ext uri="{FF2B5EF4-FFF2-40B4-BE49-F238E27FC236}">
                    <a16:creationId xmlns:a16="http://schemas.microsoft.com/office/drawing/2014/main" id="{EA892A7D-EB50-5A32-F95E-5F876ACC047A}"/>
                  </a:ext>
                </a:extLst>
              </xdr:cNvPr>
              <xdr:cNvGraphicFramePr/>
            </xdr:nvGraphicFramePr>
            <xdr:xfrm>
              <a:off x="9010358" y="1244594"/>
              <a:ext cx="5010442" cy="868680"/>
            </xdr:xfrm>
            <a:graphic>
              <a:graphicData uri="http://schemas.microsoft.com/office/drawing/2010/slicer">
                <sle:slicer xmlns:sle="http://schemas.microsoft.com/office/drawing/2010/slicer" name="Tipo de Acción 3"/>
              </a:graphicData>
            </a:graphic>
          </xdr:graphicFrame>
        </mc:Choice>
        <mc:Fallback xmlns="">
          <xdr:sp macro="" textlink="">
            <xdr:nvSpPr>
              <xdr:cNvPr id="0" name=""/>
              <xdr:cNvSpPr>
                <a:spLocks noTextEdit="1"/>
              </xdr:cNvSpPr>
            </xdr:nvSpPr>
            <xdr:spPr>
              <a:xfrm>
                <a:off x="9010358" y="1244594"/>
                <a:ext cx="5010442" cy="86868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drawings/drawing6.xml><?xml version="1.0" encoding="utf-8"?>
<xdr:wsDr xmlns:xdr="http://schemas.openxmlformats.org/drawingml/2006/spreadsheetDrawing" xmlns:a="http://schemas.openxmlformats.org/drawingml/2006/main">
  <xdr:twoCellAnchor>
    <xdr:from>
      <xdr:col>0</xdr:col>
      <xdr:colOff>134621</xdr:colOff>
      <xdr:row>4</xdr:row>
      <xdr:rowOff>131446</xdr:rowOff>
    </xdr:from>
    <xdr:to>
      <xdr:col>8</xdr:col>
      <xdr:colOff>4663440</xdr:colOff>
      <xdr:row>9</xdr:row>
      <xdr:rowOff>55874</xdr:rowOff>
    </xdr:to>
    <xdr:grpSp>
      <xdr:nvGrpSpPr>
        <xdr:cNvPr id="9" name="Grupo 8">
          <a:extLst>
            <a:ext uri="{FF2B5EF4-FFF2-40B4-BE49-F238E27FC236}">
              <a16:creationId xmlns:a16="http://schemas.microsoft.com/office/drawing/2014/main" id="{6C5EC13C-0949-8AF8-733B-602626DA8F3E}"/>
            </a:ext>
          </a:extLst>
        </xdr:cNvPr>
        <xdr:cNvGrpSpPr/>
      </xdr:nvGrpSpPr>
      <xdr:grpSpPr>
        <a:xfrm>
          <a:off x="134621" y="1390863"/>
          <a:ext cx="14074986" cy="876928"/>
          <a:chOff x="134621" y="1388746"/>
          <a:chExt cx="13886179" cy="876928"/>
        </a:xfrm>
      </xdr:grpSpPr>
      <mc:AlternateContent xmlns:mc="http://schemas.openxmlformats.org/markup-compatibility/2006" xmlns:sle15="http://schemas.microsoft.com/office/drawing/2012/slicer">
        <mc:Choice Requires="sle15">
          <xdr:graphicFrame macro="">
            <xdr:nvGraphicFramePr>
              <xdr:cNvPr id="3" name="Respuesta 4">
                <a:extLst>
                  <a:ext uri="{FF2B5EF4-FFF2-40B4-BE49-F238E27FC236}">
                    <a16:creationId xmlns:a16="http://schemas.microsoft.com/office/drawing/2014/main" id="{D7B8D7F9-F2C7-9E6A-02A1-C03DF97E3E5D}"/>
                  </a:ext>
                </a:extLst>
              </xdr:cNvPr>
              <xdr:cNvGraphicFramePr/>
            </xdr:nvGraphicFramePr>
            <xdr:xfrm>
              <a:off x="4368837" y="1390651"/>
              <a:ext cx="1383815" cy="875023"/>
            </xdr:xfrm>
            <a:graphic>
              <a:graphicData uri="http://schemas.microsoft.com/office/drawing/2010/slicer">
                <sle:slicer xmlns:sle="http://schemas.microsoft.com/office/drawing/2010/slicer" name="Respuesta 4"/>
              </a:graphicData>
            </a:graphic>
          </xdr:graphicFrame>
        </mc:Choice>
        <mc:Fallback xmlns="">
          <xdr:sp macro="" textlink="">
            <xdr:nvSpPr>
              <xdr:cNvPr id="0" name=""/>
              <xdr:cNvSpPr>
                <a:spLocks noTextEdit="1"/>
              </xdr:cNvSpPr>
            </xdr:nvSpPr>
            <xdr:spPr>
              <a:xfrm>
                <a:off x="4368837" y="1390651"/>
                <a:ext cx="1383815"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4" name="Nivel de conformidad 4">
                <a:extLst>
                  <a:ext uri="{FF2B5EF4-FFF2-40B4-BE49-F238E27FC236}">
                    <a16:creationId xmlns:a16="http://schemas.microsoft.com/office/drawing/2014/main" id="{1011B35D-92CA-6304-A778-5056EF769ADA}"/>
                  </a:ext>
                </a:extLst>
              </xdr:cNvPr>
              <xdr:cNvGraphicFramePr/>
            </xdr:nvGraphicFramePr>
            <xdr:xfrm>
              <a:off x="6931114" y="1388746"/>
              <a:ext cx="2004955" cy="876928"/>
            </xdr:xfrm>
            <a:graphic>
              <a:graphicData uri="http://schemas.microsoft.com/office/drawing/2010/slicer">
                <sle:slicer xmlns:sle="http://schemas.microsoft.com/office/drawing/2010/slicer" name="Nivel de conformidad 4"/>
              </a:graphicData>
            </a:graphic>
          </xdr:graphicFrame>
        </mc:Choice>
        <mc:Fallback xmlns="">
          <xdr:sp macro="" textlink="">
            <xdr:nvSpPr>
              <xdr:cNvPr id="0" name=""/>
              <xdr:cNvSpPr>
                <a:spLocks noTextEdit="1"/>
              </xdr:cNvSpPr>
            </xdr:nvSpPr>
            <xdr:spPr>
              <a:xfrm>
                <a:off x="6931114" y="1388746"/>
                <a:ext cx="2004955"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5" name="Criterio 4">
                <a:extLst>
                  <a:ext uri="{FF2B5EF4-FFF2-40B4-BE49-F238E27FC236}">
                    <a16:creationId xmlns:a16="http://schemas.microsoft.com/office/drawing/2014/main" id="{7BD90961-1212-CDA4-0C82-1C0B1E6A128A}"/>
                  </a:ext>
                </a:extLst>
              </xdr:cNvPr>
              <xdr:cNvGraphicFramePr/>
            </xdr:nvGraphicFramePr>
            <xdr:xfrm>
              <a:off x="134621" y="1392556"/>
              <a:ext cx="2891479" cy="873118"/>
            </xdr:xfrm>
            <a:graphic>
              <a:graphicData uri="http://schemas.microsoft.com/office/drawing/2010/slicer">
                <sle:slicer xmlns:sle="http://schemas.microsoft.com/office/drawing/2010/slicer" name="Criterio 4"/>
              </a:graphicData>
            </a:graphic>
          </xdr:graphicFrame>
        </mc:Choice>
        <mc:Fallback xmlns="">
          <xdr:sp macro="" textlink="">
            <xdr:nvSpPr>
              <xdr:cNvPr id="0" name=""/>
              <xdr:cNvSpPr>
                <a:spLocks noTextEdit="1"/>
              </xdr:cNvSpPr>
            </xdr:nvSpPr>
            <xdr:spPr>
              <a:xfrm>
                <a:off x="134621" y="1392556"/>
                <a:ext cx="2891479" cy="87311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PMC 5">
                <a:extLst>
                  <a:ext uri="{FF2B5EF4-FFF2-40B4-BE49-F238E27FC236}">
                    <a16:creationId xmlns:a16="http://schemas.microsoft.com/office/drawing/2014/main" id="{C36D61AD-E17E-A649-CA45-50B927BF5A4E}"/>
                  </a:ext>
                </a:extLst>
              </xdr:cNvPr>
              <xdr:cNvGraphicFramePr/>
            </xdr:nvGraphicFramePr>
            <xdr:xfrm>
              <a:off x="3100388" y="1388746"/>
              <a:ext cx="1194161" cy="876928"/>
            </xdr:xfrm>
            <a:graphic>
              <a:graphicData uri="http://schemas.microsoft.com/office/drawing/2010/slicer">
                <sle:slicer xmlns:sle="http://schemas.microsoft.com/office/drawing/2010/slicer" name="PMC 5"/>
              </a:graphicData>
            </a:graphic>
          </xdr:graphicFrame>
        </mc:Choice>
        <mc:Fallback xmlns="">
          <xdr:sp macro="" textlink="">
            <xdr:nvSpPr>
              <xdr:cNvPr id="0" name=""/>
              <xdr:cNvSpPr>
                <a:spLocks noTextEdit="1"/>
              </xdr:cNvSpPr>
            </xdr:nvSpPr>
            <xdr:spPr>
              <a:xfrm>
                <a:off x="3100388" y="1388746"/>
                <a:ext cx="1194161"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CRB 4">
                <a:extLst>
                  <a:ext uri="{FF2B5EF4-FFF2-40B4-BE49-F238E27FC236}">
                    <a16:creationId xmlns:a16="http://schemas.microsoft.com/office/drawing/2014/main" id="{9A61A92B-E8BF-A2A2-3F76-6EFF97E13D64}"/>
                  </a:ext>
                </a:extLst>
              </xdr:cNvPr>
              <xdr:cNvGraphicFramePr/>
            </xdr:nvGraphicFramePr>
            <xdr:xfrm>
              <a:off x="5826940" y="1389142"/>
              <a:ext cx="1033962" cy="876532"/>
            </xdr:xfrm>
            <a:graphic>
              <a:graphicData uri="http://schemas.microsoft.com/office/drawing/2010/slicer">
                <sle:slicer xmlns:sle="http://schemas.microsoft.com/office/drawing/2010/slicer" name="CRB 4"/>
              </a:graphicData>
            </a:graphic>
          </xdr:graphicFrame>
        </mc:Choice>
        <mc:Fallback xmlns="">
          <xdr:sp macro="" textlink="">
            <xdr:nvSpPr>
              <xdr:cNvPr id="0" name=""/>
              <xdr:cNvSpPr>
                <a:spLocks noTextEdit="1"/>
              </xdr:cNvSpPr>
            </xdr:nvSpPr>
            <xdr:spPr>
              <a:xfrm>
                <a:off x="5826940" y="1389142"/>
                <a:ext cx="1033962"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8" name="Tipo de Acción 4">
                <a:extLst>
                  <a:ext uri="{FF2B5EF4-FFF2-40B4-BE49-F238E27FC236}">
                    <a16:creationId xmlns:a16="http://schemas.microsoft.com/office/drawing/2014/main" id="{0D563D80-63A1-BEC5-58E7-E23FECB19726}"/>
                  </a:ext>
                </a:extLst>
              </xdr:cNvPr>
              <xdr:cNvGraphicFramePr/>
            </xdr:nvGraphicFramePr>
            <xdr:xfrm>
              <a:off x="9010358" y="1396994"/>
              <a:ext cx="5010442" cy="868680"/>
            </xdr:xfrm>
            <a:graphic>
              <a:graphicData uri="http://schemas.microsoft.com/office/drawing/2010/slicer">
                <sle:slicer xmlns:sle="http://schemas.microsoft.com/office/drawing/2010/slicer" name="Tipo de Acción 4"/>
              </a:graphicData>
            </a:graphic>
          </xdr:graphicFrame>
        </mc:Choice>
        <mc:Fallback xmlns="">
          <xdr:sp macro="" textlink="">
            <xdr:nvSpPr>
              <xdr:cNvPr id="0" name=""/>
              <xdr:cNvSpPr>
                <a:spLocks noTextEdit="1"/>
              </xdr:cNvSpPr>
            </xdr:nvSpPr>
            <xdr:spPr>
              <a:xfrm>
                <a:off x="9010358" y="1396994"/>
                <a:ext cx="5010442" cy="86868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drawings/drawing7.xml><?xml version="1.0" encoding="utf-8"?>
<xdr:wsDr xmlns:xdr="http://schemas.openxmlformats.org/drawingml/2006/spreadsheetDrawing" xmlns:a="http://schemas.openxmlformats.org/drawingml/2006/main">
  <xdr:twoCellAnchor>
    <xdr:from>
      <xdr:col>0</xdr:col>
      <xdr:colOff>134621</xdr:colOff>
      <xdr:row>4</xdr:row>
      <xdr:rowOff>131446</xdr:rowOff>
    </xdr:from>
    <xdr:to>
      <xdr:col>8</xdr:col>
      <xdr:colOff>4663440</xdr:colOff>
      <xdr:row>9</xdr:row>
      <xdr:rowOff>55874</xdr:rowOff>
    </xdr:to>
    <xdr:grpSp>
      <xdr:nvGrpSpPr>
        <xdr:cNvPr id="9" name="Grupo 8">
          <a:extLst>
            <a:ext uri="{FF2B5EF4-FFF2-40B4-BE49-F238E27FC236}">
              <a16:creationId xmlns:a16="http://schemas.microsoft.com/office/drawing/2014/main" id="{5B8290BE-6039-8E9E-9C7B-358E295D9E91}"/>
            </a:ext>
          </a:extLst>
        </xdr:cNvPr>
        <xdr:cNvGrpSpPr/>
      </xdr:nvGrpSpPr>
      <xdr:grpSpPr>
        <a:xfrm>
          <a:off x="134621" y="1401446"/>
          <a:ext cx="14079219" cy="876928"/>
          <a:chOff x="134621" y="1388746"/>
          <a:chExt cx="13886179" cy="876928"/>
        </a:xfrm>
      </xdr:grpSpPr>
      <mc:AlternateContent xmlns:mc="http://schemas.openxmlformats.org/markup-compatibility/2006" xmlns:sle15="http://schemas.microsoft.com/office/drawing/2012/slicer">
        <mc:Choice Requires="sle15">
          <xdr:graphicFrame macro="">
            <xdr:nvGraphicFramePr>
              <xdr:cNvPr id="3" name="Respuesta 5">
                <a:extLst>
                  <a:ext uri="{FF2B5EF4-FFF2-40B4-BE49-F238E27FC236}">
                    <a16:creationId xmlns:a16="http://schemas.microsoft.com/office/drawing/2014/main" id="{7E69F107-D7EA-BC65-7434-186070261CCA}"/>
                  </a:ext>
                </a:extLst>
              </xdr:cNvPr>
              <xdr:cNvGraphicFramePr/>
            </xdr:nvGraphicFramePr>
            <xdr:xfrm>
              <a:off x="4368837" y="1390651"/>
              <a:ext cx="1383815" cy="875023"/>
            </xdr:xfrm>
            <a:graphic>
              <a:graphicData uri="http://schemas.microsoft.com/office/drawing/2010/slicer">
                <sle:slicer xmlns:sle="http://schemas.microsoft.com/office/drawing/2010/slicer" name="Respuesta 5"/>
              </a:graphicData>
            </a:graphic>
          </xdr:graphicFrame>
        </mc:Choice>
        <mc:Fallback xmlns="">
          <xdr:sp macro="" textlink="">
            <xdr:nvSpPr>
              <xdr:cNvPr id="0" name=""/>
              <xdr:cNvSpPr>
                <a:spLocks noTextEdit="1"/>
              </xdr:cNvSpPr>
            </xdr:nvSpPr>
            <xdr:spPr>
              <a:xfrm>
                <a:off x="4368837" y="1390651"/>
                <a:ext cx="1383815"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4" name="Nivel de conformidad 5">
                <a:extLst>
                  <a:ext uri="{FF2B5EF4-FFF2-40B4-BE49-F238E27FC236}">
                    <a16:creationId xmlns:a16="http://schemas.microsoft.com/office/drawing/2014/main" id="{D8F152B8-1F63-3DF7-C315-66A5D9ADCFD4}"/>
                  </a:ext>
                </a:extLst>
              </xdr:cNvPr>
              <xdr:cNvGraphicFramePr/>
            </xdr:nvGraphicFramePr>
            <xdr:xfrm>
              <a:off x="6931114" y="1388746"/>
              <a:ext cx="2004955" cy="876928"/>
            </xdr:xfrm>
            <a:graphic>
              <a:graphicData uri="http://schemas.microsoft.com/office/drawing/2010/slicer">
                <sle:slicer xmlns:sle="http://schemas.microsoft.com/office/drawing/2010/slicer" name="Nivel de conformidad 5"/>
              </a:graphicData>
            </a:graphic>
          </xdr:graphicFrame>
        </mc:Choice>
        <mc:Fallback xmlns="">
          <xdr:sp macro="" textlink="">
            <xdr:nvSpPr>
              <xdr:cNvPr id="0" name=""/>
              <xdr:cNvSpPr>
                <a:spLocks noTextEdit="1"/>
              </xdr:cNvSpPr>
            </xdr:nvSpPr>
            <xdr:spPr>
              <a:xfrm>
                <a:off x="6931114" y="1388746"/>
                <a:ext cx="2004955"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5" name="Criterio 5">
                <a:extLst>
                  <a:ext uri="{FF2B5EF4-FFF2-40B4-BE49-F238E27FC236}">
                    <a16:creationId xmlns:a16="http://schemas.microsoft.com/office/drawing/2014/main" id="{9A652C6D-A970-874E-1561-7206D59206A0}"/>
                  </a:ext>
                </a:extLst>
              </xdr:cNvPr>
              <xdr:cNvGraphicFramePr/>
            </xdr:nvGraphicFramePr>
            <xdr:xfrm>
              <a:off x="134621" y="1392556"/>
              <a:ext cx="2891479" cy="873118"/>
            </xdr:xfrm>
            <a:graphic>
              <a:graphicData uri="http://schemas.microsoft.com/office/drawing/2010/slicer">
                <sle:slicer xmlns:sle="http://schemas.microsoft.com/office/drawing/2010/slicer" name="Criterio 5"/>
              </a:graphicData>
            </a:graphic>
          </xdr:graphicFrame>
        </mc:Choice>
        <mc:Fallback xmlns="">
          <xdr:sp macro="" textlink="">
            <xdr:nvSpPr>
              <xdr:cNvPr id="0" name=""/>
              <xdr:cNvSpPr>
                <a:spLocks noTextEdit="1"/>
              </xdr:cNvSpPr>
            </xdr:nvSpPr>
            <xdr:spPr>
              <a:xfrm>
                <a:off x="134621" y="1392556"/>
                <a:ext cx="2891479" cy="87311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PMC 6">
                <a:extLst>
                  <a:ext uri="{FF2B5EF4-FFF2-40B4-BE49-F238E27FC236}">
                    <a16:creationId xmlns:a16="http://schemas.microsoft.com/office/drawing/2014/main" id="{98F91C81-B30A-59A1-B2BC-23840D138E48}"/>
                  </a:ext>
                </a:extLst>
              </xdr:cNvPr>
              <xdr:cNvGraphicFramePr/>
            </xdr:nvGraphicFramePr>
            <xdr:xfrm>
              <a:off x="3100388" y="1388746"/>
              <a:ext cx="1194161" cy="876928"/>
            </xdr:xfrm>
            <a:graphic>
              <a:graphicData uri="http://schemas.microsoft.com/office/drawing/2010/slicer">
                <sle:slicer xmlns:sle="http://schemas.microsoft.com/office/drawing/2010/slicer" name="PMC 6"/>
              </a:graphicData>
            </a:graphic>
          </xdr:graphicFrame>
        </mc:Choice>
        <mc:Fallback xmlns="">
          <xdr:sp macro="" textlink="">
            <xdr:nvSpPr>
              <xdr:cNvPr id="0" name=""/>
              <xdr:cNvSpPr>
                <a:spLocks noTextEdit="1"/>
              </xdr:cNvSpPr>
            </xdr:nvSpPr>
            <xdr:spPr>
              <a:xfrm>
                <a:off x="3100388" y="1388746"/>
                <a:ext cx="1194161"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CRB 5">
                <a:extLst>
                  <a:ext uri="{FF2B5EF4-FFF2-40B4-BE49-F238E27FC236}">
                    <a16:creationId xmlns:a16="http://schemas.microsoft.com/office/drawing/2014/main" id="{9CF50559-CBE0-44E2-061E-68B3C7B434D3}"/>
                  </a:ext>
                </a:extLst>
              </xdr:cNvPr>
              <xdr:cNvGraphicFramePr/>
            </xdr:nvGraphicFramePr>
            <xdr:xfrm>
              <a:off x="5826940" y="1389142"/>
              <a:ext cx="1033962" cy="876532"/>
            </xdr:xfrm>
            <a:graphic>
              <a:graphicData uri="http://schemas.microsoft.com/office/drawing/2010/slicer">
                <sle:slicer xmlns:sle="http://schemas.microsoft.com/office/drawing/2010/slicer" name="CRB 5"/>
              </a:graphicData>
            </a:graphic>
          </xdr:graphicFrame>
        </mc:Choice>
        <mc:Fallback xmlns="">
          <xdr:sp macro="" textlink="">
            <xdr:nvSpPr>
              <xdr:cNvPr id="0" name=""/>
              <xdr:cNvSpPr>
                <a:spLocks noTextEdit="1"/>
              </xdr:cNvSpPr>
            </xdr:nvSpPr>
            <xdr:spPr>
              <a:xfrm>
                <a:off x="5826940" y="1389142"/>
                <a:ext cx="1033962"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8" name="Tipo de Acción 5">
                <a:extLst>
                  <a:ext uri="{FF2B5EF4-FFF2-40B4-BE49-F238E27FC236}">
                    <a16:creationId xmlns:a16="http://schemas.microsoft.com/office/drawing/2014/main" id="{E73733A1-6FE0-1C92-A7E9-C4AFFC196A88}"/>
                  </a:ext>
                </a:extLst>
              </xdr:cNvPr>
              <xdr:cNvGraphicFramePr/>
            </xdr:nvGraphicFramePr>
            <xdr:xfrm>
              <a:off x="9010358" y="1396994"/>
              <a:ext cx="5010442" cy="868680"/>
            </xdr:xfrm>
            <a:graphic>
              <a:graphicData uri="http://schemas.microsoft.com/office/drawing/2010/slicer">
                <sle:slicer xmlns:sle="http://schemas.microsoft.com/office/drawing/2010/slicer" name="Tipo de Acción 5"/>
              </a:graphicData>
            </a:graphic>
          </xdr:graphicFrame>
        </mc:Choice>
        <mc:Fallback xmlns="">
          <xdr:sp macro="" textlink="">
            <xdr:nvSpPr>
              <xdr:cNvPr id="0" name=""/>
              <xdr:cNvSpPr>
                <a:spLocks noTextEdit="1"/>
              </xdr:cNvSpPr>
            </xdr:nvSpPr>
            <xdr:spPr>
              <a:xfrm>
                <a:off x="9010358" y="1396994"/>
                <a:ext cx="5010442" cy="86868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drawings/drawing8.xml><?xml version="1.0" encoding="utf-8"?>
<xdr:wsDr xmlns:xdr="http://schemas.openxmlformats.org/drawingml/2006/spreadsheetDrawing" xmlns:a="http://schemas.openxmlformats.org/drawingml/2006/main">
  <xdr:twoCellAnchor>
    <xdr:from>
      <xdr:col>0</xdr:col>
      <xdr:colOff>134621</xdr:colOff>
      <xdr:row>4</xdr:row>
      <xdr:rowOff>131446</xdr:rowOff>
    </xdr:from>
    <xdr:to>
      <xdr:col>8</xdr:col>
      <xdr:colOff>4663440</xdr:colOff>
      <xdr:row>9</xdr:row>
      <xdr:rowOff>55874</xdr:rowOff>
    </xdr:to>
    <xdr:grpSp>
      <xdr:nvGrpSpPr>
        <xdr:cNvPr id="9" name="Grupo 8">
          <a:extLst>
            <a:ext uri="{FF2B5EF4-FFF2-40B4-BE49-F238E27FC236}">
              <a16:creationId xmlns:a16="http://schemas.microsoft.com/office/drawing/2014/main" id="{E3D4F44D-C938-C677-5E61-429F1AB7CAF4}"/>
            </a:ext>
          </a:extLst>
        </xdr:cNvPr>
        <xdr:cNvGrpSpPr/>
      </xdr:nvGrpSpPr>
      <xdr:grpSpPr>
        <a:xfrm>
          <a:off x="134621" y="1655446"/>
          <a:ext cx="14022069" cy="876928"/>
          <a:chOff x="134621" y="1647826"/>
          <a:chExt cx="13886179" cy="876928"/>
        </a:xfrm>
      </xdr:grpSpPr>
      <mc:AlternateContent xmlns:mc="http://schemas.openxmlformats.org/markup-compatibility/2006" xmlns:sle15="http://schemas.microsoft.com/office/drawing/2012/slicer">
        <mc:Choice Requires="sle15">
          <xdr:graphicFrame macro="">
            <xdr:nvGraphicFramePr>
              <xdr:cNvPr id="3" name="Respuesta 6">
                <a:extLst>
                  <a:ext uri="{FF2B5EF4-FFF2-40B4-BE49-F238E27FC236}">
                    <a16:creationId xmlns:a16="http://schemas.microsoft.com/office/drawing/2014/main" id="{5E1124AF-A140-DD10-91CF-8A4D367DF393}"/>
                  </a:ext>
                </a:extLst>
              </xdr:cNvPr>
              <xdr:cNvGraphicFramePr/>
            </xdr:nvGraphicFramePr>
            <xdr:xfrm>
              <a:off x="4368837" y="1649731"/>
              <a:ext cx="1383815" cy="875023"/>
            </xdr:xfrm>
            <a:graphic>
              <a:graphicData uri="http://schemas.microsoft.com/office/drawing/2010/slicer">
                <sle:slicer xmlns:sle="http://schemas.microsoft.com/office/drawing/2010/slicer" name="Respuesta 6"/>
              </a:graphicData>
            </a:graphic>
          </xdr:graphicFrame>
        </mc:Choice>
        <mc:Fallback xmlns="">
          <xdr:sp macro="" textlink="">
            <xdr:nvSpPr>
              <xdr:cNvPr id="0" name=""/>
              <xdr:cNvSpPr>
                <a:spLocks noTextEdit="1"/>
              </xdr:cNvSpPr>
            </xdr:nvSpPr>
            <xdr:spPr>
              <a:xfrm>
                <a:off x="4368837" y="1649731"/>
                <a:ext cx="1383815"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4" name="Nivel de conformidad 6">
                <a:extLst>
                  <a:ext uri="{FF2B5EF4-FFF2-40B4-BE49-F238E27FC236}">
                    <a16:creationId xmlns:a16="http://schemas.microsoft.com/office/drawing/2014/main" id="{98977993-4B77-8D22-0144-BC8187C1EB08}"/>
                  </a:ext>
                </a:extLst>
              </xdr:cNvPr>
              <xdr:cNvGraphicFramePr/>
            </xdr:nvGraphicFramePr>
            <xdr:xfrm>
              <a:off x="6931114" y="1647826"/>
              <a:ext cx="2004955" cy="876928"/>
            </xdr:xfrm>
            <a:graphic>
              <a:graphicData uri="http://schemas.microsoft.com/office/drawing/2010/slicer">
                <sle:slicer xmlns:sle="http://schemas.microsoft.com/office/drawing/2010/slicer" name="Nivel de conformidad 6"/>
              </a:graphicData>
            </a:graphic>
          </xdr:graphicFrame>
        </mc:Choice>
        <mc:Fallback xmlns="">
          <xdr:sp macro="" textlink="">
            <xdr:nvSpPr>
              <xdr:cNvPr id="0" name=""/>
              <xdr:cNvSpPr>
                <a:spLocks noTextEdit="1"/>
              </xdr:cNvSpPr>
            </xdr:nvSpPr>
            <xdr:spPr>
              <a:xfrm>
                <a:off x="6931114" y="1647826"/>
                <a:ext cx="2004955"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5" name="Criterio 6">
                <a:extLst>
                  <a:ext uri="{FF2B5EF4-FFF2-40B4-BE49-F238E27FC236}">
                    <a16:creationId xmlns:a16="http://schemas.microsoft.com/office/drawing/2014/main" id="{D6A563E7-84D0-91F4-2E4A-9FB42D21F654}"/>
                  </a:ext>
                </a:extLst>
              </xdr:cNvPr>
              <xdr:cNvGraphicFramePr/>
            </xdr:nvGraphicFramePr>
            <xdr:xfrm>
              <a:off x="134621" y="1651636"/>
              <a:ext cx="2891479" cy="873118"/>
            </xdr:xfrm>
            <a:graphic>
              <a:graphicData uri="http://schemas.microsoft.com/office/drawing/2010/slicer">
                <sle:slicer xmlns:sle="http://schemas.microsoft.com/office/drawing/2010/slicer" name="Criterio 6"/>
              </a:graphicData>
            </a:graphic>
          </xdr:graphicFrame>
        </mc:Choice>
        <mc:Fallback xmlns="">
          <xdr:sp macro="" textlink="">
            <xdr:nvSpPr>
              <xdr:cNvPr id="0" name=""/>
              <xdr:cNvSpPr>
                <a:spLocks noTextEdit="1"/>
              </xdr:cNvSpPr>
            </xdr:nvSpPr>
            <xdr:spPr>
              <a:xfrm>
                <a:off x="134621" y="1651636"/>
                <a:ext cx="2891479" cy="87311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PMC 7">
                <a:extLst>
                  <a:ext uri="{FF2B5EF4-FFF2-40B4-BE49-F238E27FC236}">
                    <a16:creationId xmlns:a16="http://schemas.microsoft.com/office/drawing/2014/main" id="{2B491512-C04F-ACA9-DE9E-5AE069D989DF}"/>
                  </a:ext>
                </a:extLst>
              </xdr:cNvPr>
              <xdr:cNvGraphicFramePr/>
            </xdr:nvGraphicFramePr>
            <xdr:xfrm>
              <a:off x="3100388" y="1647826"/>
              <a:ext cx="1194161" cy="876928"/>
            </xdr:xfrm>
            <a:graphic>
              <a:graphicData uri="http://schemas.microsoft.com/office/drawing/2010/slicer">
                <sle:slicer xmlns:sle="http://schemas.microsoft.com/office/drawing/2010/slicer" name="PMC 7"/>
              </a:graphicData>
            </a:graphic>
          </xdr:graphicFrame>
        </mc:Choice>
        <mc:Fallback xmlns="">
          <xdr:sp macro="" textlink="">
            <xdr:nvSpPr>
              <xdr:cNvPr id="0" name=""/>
              <xdr:cNvSpPr>
                <a:spLocks noTextEdit="1"/>
              </xdr:cNvSpPr>
            </xdr:nvSpPr>
            <xdr:spPr>
              <a:xfrm>
                <a:off x="3100388" y="1647826"/>
                <a:ext cx="1194161"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CRB 6">
                <a:extLst>
                  <a:ext uri="{FF2B5EF4-FFF2-40B4-BE49-F238E27FC236}">
                    <a16:creationId xmlns:a16="http://schemas.microsoft.com/office/drawing/2014/main" id="{76FE5637-33D7-92AF-B381-AE55B6725B64}"/>
                  </a:ext>
                </a:extLst>
              </xdr:cNvPr>
              <xdr:cNvGraphicFramePr/>
            </xdr:nvGraphicFramePr>
            <xdr:xfrm>
              <a:off x="5826940" y="1648222"/>
              <a:ext cx="1033962" cy="876532"/>
            </xdr:xfrm>
            <a:graphic>
              <a:graphicData uri="http://schemas.microsoft.com/office/drawing/2010/slicer">
                <sle:slicer xmlns:sle="http://schemas.microsoft.com/office/drawing/2010/slicer" name="CRB 6"/>
              </a:graphicData>
            </a:graphic>
          </xdr:graphicFrame>
        </mc:Choice>
        <mc:Fallback xmlns="">
          <xdr:sp macro="" textlink="">
            <xdr:nvSpPr>
              <xdr:cNvPr id="0" name=""/>
              <xdr:cNvSpPr>
                <a:spLocks noTextEdit="1"/>
              </xdr:cNvSpPr>
            </xdr:nvSpPr>
            <xdr:spPr>
              <a:xfrm>
                <a:off x="5826940" y="1648222"/>
                <a:ext cx="1033962"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8" name="Tipo de Acción 6">
                <a:extLst>
                  <a:ext uri="{FF2B5EF4-FFF2-40B4-BE49-F238E27FC236}">
                    <a16:creationId xmlns:a16="http://schemas.microsoft.com/office/drawing/2014/main" id="{0E8EDEEA-A10F-DB62-55C1-C0126A491300}"/>
                  </a:ext>
                </a:extLst>
              </xdr:cNvPr>
              <xdr:cNvGraphicFramePr/>
            </xdr:nvGraphicFramePr>
            <xdr:xfrm>
              <a:off x="9010358" y="1656074"/>
              <a:ext cx="5010442" cy="868680"/>
            </xdr:xfrm>
            <a:graphic>
              <a:graphicData uri="http://schemas.microsoft.com/office/drawing/2010/slicer">
                <sle:slicer xmlns:sle="http://schemas.microsoft.com/office/drawing/2010/slicer" name="Tipo de Acción 6"/>
              </a:graphicData>
            </a:graphic>
          </xdr:graphicFrame>
        </mc:Choice>
        <mc:Fallback xmlns="">
          <xdr:sp macro="" textlink="">
            <xdr:nvSpPr>
              <xdr:cNvPr id="0" name=""/>
              <xdr:cNvSpPr>
                <a:spLocks noTextEdit="1"/>
              </xdr:cNvSpPr>
            </xdr:nvSpPr>
            <xdr:spPr>
              <a:xfrm>
                <a:off x="9010358" y="1656074"/>
                <a:ext cx="5010442" cy="86868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drawings/drawing9.xml><?xml version="1.0" encoding="utf-8"?>
<xdr:wsDr xmlns:xdr="http://schemas.openxmlformats.org/drawingml/2006/spreadsheetDrawing" xmlns:a="http://schemas.openxmlformats.org/drawingml/2006/main">
  <xdr:twoCellAnchor>
    <xdr:from>
      <xdr:col>0</xdr:col>
      <xdr:colOff>134621</xdr:colOff>
      <xdr:row>4</xdr:row>
      <xdr:rowOff>131446</xdr:rowOff>
    </xdr:from>
    <xdr:to>
      <xdr:col>8</xdr:col>
      <xdr:colOff>4663440</xdr:colOff>
      <xdr:row>9</xdr:row>
      <xdr:rowOff>55874</xdr:rowOff>
    </xdr:to>
    <xdr:grpSp>
      <xdr:nvGrpSpPr>
        <xdr:cNvPr id="2" name="Grupo 1">
          <a:extLst>
            <a:ext uri="{FF2B5EF4-FFF2-40B4-BE49-F238E27FC236}">
              <a16:creationId xmlns:a16="http://schemas.microsoft.com/office/drawing/2014/main" id="{6406B9E4-FA3E-9D91-C964-A2668C0E09A2}"/>
            </a:ext>
          </a:extLst>
        </xdr:cNvPr>
        <xdr:cNvGrpSpPr/>
      </xdr:nvGrpSpPr>
      <xdr:grpSpPr>
        <a:xfrm>
          <a:off x="134621" y="1401446"/>
          <a:ext cx="14079219" cy="876928"/>
          <a:chOff x="134621" y="1388746"/>
          <a:chExt cx="13886179" cy="876928"/>
        </a:xfrm>
      </xdr:grpSpPr>
      <mc:AlternateContent xmlns:mc="http://schemas.openxmlformats.org/markup-compatibility/2006" xmlns:sle15="http://schemas.microsoft.com/office/drawing/2012/slicer">
        <mc:Choice Requires="sle15">
          <xdr:graphicFrame macro="">
            <xdr:nvGraphicFramePr>
              <xdr:cNvPr id="3" name="Respuesta 7">
                <a:extLst>
                  <a:ext uri="{FF2B5EF4-FFF2-40B4-BE49-F238E27FC236}">
                    <a16:creationId xmlns:a16="http://schemas.microsoft.com/office/drawing/2014/main" id="{7938E0D0-9BF4-8D89-3B2D-3694CCDD05DB}"/>
                  </a:ext>
                </a:extLst>
              </xdr:cNvPr>
              <xdr:cNvGraphicFramePr/>
            </xdr:nvGraphicFramePr>
            <xdr:xfrm>
              <a:off x="4368837" y="1390651"/>
              <a:ext cx="1383815" cy="875023"/>
            </xdr:xfrm>
            <a:graphic>
              <a:graphicData uri="http://schemas.microsoft.com/office/drawing/2010/slicer">
                <sle:slicer xmlns:sle="http://schemas.microsoft.com/office/drawing/2010/slicer" name="Respuesta 7"/>
              </a:graphicData>
            </a:graphic>
          </xdr:graphicFrame>
        </mc:Choice>
        <mc:Fallback xmlns="">
          <xdr:sp macro="" textlink="">
            <xdr:nvSpPr>
              <xdr:cNvPr id="0" name=""/>
              <xdr:cNvSpPr>
                <a:spLocks noTextEdit="1"/>
              </xdr:cNvSpPr>
            </xdr:nvSpPr>
            <xdr:spPr>
              <a:xfrm>
                <a:off x="4368837" y="1390651"/>
                <a:ext cx="1383815"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4" name="Nivel de conformidad 7">
                <a:extLst>
                  <a:ext uri="{FF2B5EF4-FFF2-40B4-BE49-F238E27FC236}">
                    <a16:creationId xmlns:a16="http://schemas.microsoft.com/office/drawing/2014/main" id="{DE9B727B-4D7C-15B9-92BA-6BB082B678EE}"/>
                  </a:ext>
                </a:extLst>
              </xdr:cNvPr>
              <xdr:cNvGraphicFramePr/>
            </xdr:nvGraphicFramePr>
            <xdr:xfrm>
              <a:off x="6931114" y="1388746"/>
              <a:ext cx="2004955" cy="876928"/>
            </xdr:xfrm>
            <a:graphic>
              <a:graphicData uri="http://schemas.microsoft.com/office/drawing/2010/slicer">
                <sle:slicer xmlns:sle="http://schemas.microsoft.com/office/drawing/2010/slicer" name="Nivel de conformidad 7"/>
              </a:graphicData>
            </a:graphic>
          </xdr:graphicFrame>
        </mc:Choice>
        <mc:Fallback xmlns="">
          <xdr:sp macro="" textlink="">
            <xdr:nvSpPr>
              <xdr:cNvPr id="0" name=""/>
              <xdr:cNvSpPr>
                <a:spLocks noTextEdit="1"/>
              </xdr:cNvSpPr>
            </xdr:nvSpPr>
            <xdr:spPr>
              <a:xfrm>
                <a:off x="6931114" y="1388746"/>
                <a:ext cx="2004955"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5" name="Criterio 7">
                <a:extLst>
                  <a:ext uri="{FF2B5EF4-FFF2-40B4-BE49-F238E27FC236}">
                    <a16:creationId xmlns:a16="http://schemas.microsoft.com/office/drawing/2014/main" id="{811C747E-9A0E-E217-675E-4D070B0A8299}"/>
                  </a:ext>
                </a:extLst>
              </xdr:cNvPr>
              <xdr:cNvGraphicFramePr/>
            </xdr:nvGraphicFramePr>
            <xdr:xfrm>
              <a:off x="134621" y="1392556"/>
              <a:ext cx="2891479" cy="873118"/>
            </xdr:xfrm>
            <a:graphic>
              <a:graphicData uri="http://schemas.microsoft.com/office/drawing/2010/slicer">
                <sle:slicer xmlns:sle="http://schemas.microsoft.com/office/drawing/2010/slicer" name="Criterio 7"/>
              </a:graphicData>
            </a:graphic>
          </xdr:graphicFrame>
        </mc:Choice>
        <mc:Fallback xmlns="">
          <xdr:sp macro="" textlink="">
            <xdr:nvSpPr>
              <xdr:cNvPr id="0" name=""/>
              <xdr:cNvSpPr>
                <a:spLocks noTextEdit="1"/>
              </xdr:cNvSpPr>
            </xdr:nvSpPr>
            <xdr:spPr>
              <a:xfrm>
                <a:off x="134621" y="1392556"/>
                <a:ext cx="2891479" cy="87311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PMC 8">
                <a:extLst>
                  <a:ext uri="{FF2B5EF4-FFF2-40B4-BE49-F238E27FC236}">
                    <a16:creationId xmlns:a16="http://schemas.microsoft.com/office/drawing/2014/main" id="{C1B7AF64-C0AB-8820-ADD6-27D793C5ABAA}"/>
                  </a:ext>
                </a:extLst>
              </xdr:cNvPr>
              <xdr:cNvGraphicFramePr/>
            </xdr:nvGraphicFramePr>
            <xdr:xfrm>
              <a:off x="3100388" y="1388746"/>
              <a:ext cx="1194161" cy="876928"/>
            </xdr:xfrm>
            <a:graphic>
              <a:graphicData uri="http://schemas.microsoft.com/office/drawing/2010/slicer">
                <sle:slicer xmlns:sle="http://schemas.microsoft.com/office/drawing/2010/slicer" name="PMC 8"/>
              </a:graphicData>
            </a:graphic>
          </xdr:graphicFrame>
        </mc:Choice>
        <mc:Fallback xmlns="">
          <xdr:sp macro="" textlink="">
            <xdr:nvSpPr>
              <xdr:cNvPr id="0" name=""/>
              <xdr:cNvSpPr>
                <a:spLocks noTextEdit="1"/>
              </xdr:cNvSpPr>
            </xdr:nvSpPr>
            <xdr:spPr>
              <a:xfrm>
                <a:off x="3100388" y="1388746"/>
                <a:ext cx="1194161"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CRB 7">
                <a:extLst>
                  <a:ext uri="{FF2B5EF4-FFF2-40B4-BE49-F238E27FC236}">
                    <a16:creationId xmlns:a16="http://schemas.microsoft.com/office/drawing/2014/main" id="{8EB48025-E5D6-F346-A5E4-FFEDF8805400}"/>
                  </a:ext>
                </a:extLst>
              </xdr:cNvPr>
              <xdr:cNvGraphicFramePr/>
            </xdr:nvGraphicFramePr>
            <xdr:xfrm>
              <a:off x="5826940" y="1389142"/>
              <a:ext cx="1033962" cy="876532"/>
            </xdr:xfrm>
            <a:graphic>
              <a:graphicData uri="http://schemas.microsoft.com/office/drawing/2010/slicer">
                <sle:slicer xmlns:sle="http://schemas.microsoft.com/office/drawing/2010/slicer" name="CRB 7"/>
              </a:graphicData>
            </a:graphic>
          </xdr:graphicFrame>
        </mc:Choice>
        <mc:Fallback xmlns="">
          <xdr:sp macro="" textlink="">
            <xdr:nvSpPr>
              <xdr:cNvPr id="0" name=""/>
              <xdr:cNvSpPr>
                <a:spLocks noTextEdit="1"/>
              </xdr:cNvSpPr>
            </xdr:nvSpPr>
            <xdr:spPr>
              <a:xfrm>
                <a:off x="5826940" y="1389142"/>
                <a:ext cx="1033962"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8" name="Tipo de Acción 7">
                <a:extLst>
                  <a:ext uri="{FF2B5EF4-FFF2-40B4-BE49-F238E27FC236}">
                    <a16:creationId xmlns:a16="http://schemas.microsoft.com/office/drawing/2014/main" id="{BB3CE927-CDA1-CE81-FB07-3820B29EB3A3}"/>
                  </a:ext>
                </a:extLst>
              </xdr:cNvPr>
              <xdr:cNvGraphicFramePr/>
            </xdr:nvGraphicFramePr>
            <xdr:xfrm>
              <a:off x="9010358" y="1396994"/>
              <a:ext cx="5010442" cy="868680"/>
            </xdr:xfrm>
            <a:graphic>
              <a:graphicData uri="http://schemas.microsoft.com/office/drawing/2010/slicer">
                <sle:slicer xmlns:sle="http://schemas.microsoft.com/office/drawing/2010/slicer" name="Tipo de Acción 7"/>
              </a:graphicData>
            </a:graphic>
          </xdr:graphicFrame>
        </mc:Choice>
        <mc:Fallback xmlns="">
          <xdr:sp macro="" textlink="">
            <xdr:nvSpPr>
              <xdr:cNvPr id="0" name=""/>
              <xdr:cNvSpPr>
                <a:spLocks noTextEdit="1"/>
              </xdr:cNvSpPr>
            </xdr:nvSpPr>
            <xdr:spPr>
              <a:xfrm>
                <a:off x="9010358" y="1396994"/>
                <a:ext cx="5010442" cy="86868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inti\OneDrive%20-%20FSC\Documents\FSC%20ARGENTINA\EST&#193;NDAR%20NACIONAL\Versi&#243;n%20corregida\Anexo%20de%20Autoevaluaci&#243;n%20PMC%202.1.xlsx" TargetMode="External"/><Relationship Id="rId1" Type="http://schemas.openxmlformats.org/officeDocument/2006/relationships/externalLinkPath" Target="file:///C:\Users\cinti\OneDrive%20-%20FSC\Documents\FSC%20ARGENTINA\EST&#193;NDAR%20NACIONAL\Versi&#243;n%20corregida\Anexo%20de%20Autoevaluaci&#243;n%20PMC%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STÁNDAR"/>
      <sheetName val="Respuestas"/>
      <sheetName val="P.1"/>
      <sheetName val="P.2"/>
      <sheetName val="P.2 No"/>
      <sheetName val="P.3"/>
      <sheetName val="P.4"/>
      <sheetName val="P.5"/>
      <sheetName val="P.6"/>
      <sheetName val="P.7"/>
      <sheetName val="P.10)"/>
      <sheetName val="Resumen P.1"/>
      <sheetName val="Hoja1"/>
      <sheetName val="P.8"/>
      <sheetName val="Resumen P.2"/>
      <sheetName val="Resumen P.3"/>
      <sheetName val="Resumen P.4"/>
      <sheetName val="Resumen P.5"/>
      <sheetName val="Resumen P.6"/>
      <sheetName val="Resumen P.7"/>
      <sheetName val="Resumen P.8"/>
      <sheetName val="P.9"/>
      <sheetName val="Resumen P.9"/>
      <sheetName val="P.10 No"/>
      <sheetName val="Resumen P.10"/>
      <sheetName val="Menú"/>
      <sheetName val="GUÍA DE USO"/>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111" xr10:uid="{16965DBB-3274-4101-8CD2-DFB59C48C300}" sourceName="Respuesta">
  <extLst>
    <x:ext xmlns:x15="http://schemas.microsoft.com/office/spreadsheetml/2010/11/main" uri="{2F2917AC-EB37-4324-AD4E-5DD8C200BD13}">
      <x15:tableSlicerCache tableId="4" column="4"/>
    </x:ext>
  </extLst>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1111" xr10:uid="{2B7B61D5-AC11-47B8-AA1B-5C53D555C6DE}" sourceName="PMC">
  <extLst>
    <x:ext xmlns:x15="http://schemas.microsoft.com/office/spreadsheetml/2010/11/main" uri="{2F2917AC-EB37-4324-AD4E-5DD8C200BD13}">
      <x15:tableSlicerCache tableId="5" column="6"/>
    </x:ext>
  </extLst>
</slicerCacheDefinition>
</file>

<file path=xl/slicerCaches/slicerCache1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1111" xr10:uid="{6C728666-625F-4572-94F9-720D0B87405B}" sourceName="CRB">
  <extLst>
    <x:ext xmlns:x15="http://schemas.microsoft.com/office/spreadsheetml/2010/11/main" uri="{2F2917AC-EB37-4324-AD4E-5DD8C200BD13}">
      <x15:tableSlicerCache tableId="5" column="8"/>
    </x:ext>
  </extLst>
</slicerCacheDefinition>
</file>

<file path=xl/slicerCaches/slicerCache1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1111" xr10:uid="{8305DA29-57FE-4F89-986B-D67AB190B8C2}" sourceName="Tipo de Acción">
  <extLst>
    <x:ext xmlns:x15="http://schemas.microsoft.com/office/spreadsheetml/2010/11/main" uri="{2F2917AC-EB37-4324-AD4E-5DD8C200BD13}">
      <x15:tableSlicerCache tableId="5" column="9"/>
    </x:ext>
  </extLst>
</slicerCacheDefinition>
</file>

<file path=xl/slicerCaches/slicerCache1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12" xr10:uid="{18439592-42CB-4141-9B85-39B2D1919FA7}" sourceName="Respuesta">
  <extLst>
    <x:ext xmlns:x15="http://schemas.microsoft.com/office/spreadsheetml/2010/11/main" uri="{2F2917AC-EB37-4324-AD4E-5DD8C200BD13}">
      <x15:tableSlicerCache tableId="6" column="4"/>
    </x:ext>
  </extLst>
</slicerCacheDefinition>
</file>

<file path=xl/slicerCaches/slicerCache1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12" xr10:uid="{774F622E-44D2-4917-97B2-E3B68A1CCD0B}" sourceName="Nivel de conformidad">
  <extLst>
    <x:ext xmlns:x15="http://schemas.microsoft.com/office/spreadsheetml/2010/11/main" uri="{2F2917AC-EB37-4324-AD4E-5DD8C200BD13}">
      <x15:tableSlicerCache tableId="6" column="7"/>
    </x:ext>
  </extLst>
</slicerCacheDefinition>
</file>

<file path=xl/slicerCaches/slicerCache1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iterio12" xr10:uid="{2EB8D68F-928C-48BA-9339-A904DD4EA201}" sourceName="Criterio">
  <extLst>
    <x:ext xmlns:x15="http://schemas.microsoft.com/office/spreadsheetml/2010/11/main" uri="{2F2917AC-EB37-4324-AD4E-5DD8C200BD13}">
      <x15:tableSlicerCache tableId="6" column="2"/>
    </x:ext>
    <x:ext xmlns:x15="http://schemas.microsoft.com/office/spreadsheetml/2010/11/main" uri="{470722E0-AACD-4C17-9CDC-17EF765DBC7E}">
      <x15:slicerCacheHideItemsWithNoData/>
    </x:ext>
  </extLst>
</slicerCacheDefinition>
</file>

<file path=xl/slicerCaches/slicerCache1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12" xr10:uid="{5B434935-BB03-4CB0-8237-8E120B6772AE}" sourceName="PMC">
  <extLst>
    <x:ext xmlns:x15="http://schemas.microsoft.com/office/spreadsheetml/2010/11/main" uri="{2F2917AC-EB37-4324-AD4E-5DD8C200BD13}">
      <x15:tableSlicerCache tableId="6" column="6"/>
    </x:ext>
  </extLst>
</slicerCacheDefinition>
</file>

<file path=xl/slicerCaches/slicerCache1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12" xr10:uid="{E1A3E1D9-AB27-4CEB-A539-17FB39EEE2A1}" sourceName="CRB">
  <extLst>
    <x:ext xmlns:x15="http://schemas.microsoft.com/office/spreadsheetml/2010/11/main" uri="{2F2917AC-EB37-4324-AD4E-5DD8C200BD13}">
      <x15:tableSlicerCache tableId="6" column="8"/>
    </x:ext>
  </extLst>
</slicerCacheDefinition>
</file>

<file path=xl/slicerCaches/slicerCache1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12" xr10:uid="{01DF56AB-6D82-4DE0-9754-19C430106045}" sourceName="Tipo de Acción">
  <extLst>
    <x:ext xmlns:x15="http://schemas.microsoft.com/office/spreadsheetml/2010/11/main" uri="{2F2917AC-EB37-4324-AD4E-5DD8C200BD13}">
      <x15:tableSlicerCache tableId="6" column="9"/>
    </x:ext>
  </extLst>
</slicerCacheDefinition>
</file>

<file path=xl/slicerCaches/slicerCache1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121" xr10:uid="{F812D713-9A37-45E6-95A2-B979FF885A1A}" sourceName="Respuesta">
  <extLst>
    <x:ext xmlns:x15="http://schemas.microsoft.com/office/spreadsheetml/2010/11/main" uri="{2F2917AC-EB37-4324-AD4E-5DD8C200BD13}">
      <x15:tableSlicerCache tableId="7" column="4"/>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111" xr10:uid="{8EE71149-C56A-4746-ADD5-D1A75FC3E144}" sourceName="Nivel de conformidad">
  <extLst>
    <x:ext xmlns:x15="http://schemas.microsoft.com/office/spreadsheetml/2010/11/main" uri="{2F2917AC-EB37-4324-AD4E-5DD8C200BD13}">
      <x15:tableSlicerCache tableId="4" column="7"/>
    </x:ext>
  </extLst>
</slicerCacheDefinition>
</file>

<file path=xl/slicerCaches/slicerCache2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121" xr10:uid="{CC408AEC-0B0F-42F6-8DAF-18D9997CE1EC}" sourceName="Nivel de conformidad">
  <extLst>
    <x:ext xmlns:x15="http://schemas.microsoft.com/office/spreadsheetml/2010/11/main" uri="{2F2917AC-EB37-4324-AD4E-5DD8C200BD13}">
      <x15:tableSlicerCache tableId="7" column="7"/>
    </x:ext>
  </extLst>
</slicerCacheDefinition>
</file>

<file path=xl/slicerCaches/slicerCache2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iterio121" xr10:uid="{B031AB60-B61C-4CEA-818B-F215B814FA67}" sourceName="Criterio">
  <extLst>
    <x:ext xmlns:x15="http://schemas.microsoft.com/office/spreadsheetml/2010/11/main" uri="{2F2917AC-EB37-4324-AD4E-5DD8C200BD13}">
      <x15:tableSlicerCache tableId="7" column="2"/>
    </x:ext>
    <x:ext xmlns:x15="http://schemas.microsoft.com/office/spreadsheetml/2010/11/main" uri="{470722E0-AACD-4C17-9CDC-17EF765DBC7E}">
      <x15:slicerCacheHideItemsWithNoData/>
    </x:ext>
  </extLst>
</slicerCacheDefinition>
</file>

<file path=xl/slicerCaches/slicerCache2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121" xr10:uid="{8DE68C30-ED49-42BD-B5D7-6A6FA0125F95}" sourceName="PMC">
  <extLst>
    <x:ext xmlns:x15="http://schemas.microsoft.com/office/spreadsheetml/2010/11/main" uri="{2F2917AC-EB37-4324-AD4E-5DD8C200BD13}">
      <x15:tableSlicerCache tableId="7" column="6"/>
    </x:ext>
  </extLst>
</slicerCacheDefinition>
</file>

<file path=xl/slicerCaches/slicerCache2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121" xr10:uid="{F0AB87CE-2153-4131-84A6-A8C26DC41941}" sourceName="CRB">
  <extLst>
    <x:ext xmlns:x15="http://schemas.microsoft.com/office/spreadsheetml/2010/11/main" uri="{2F2917AC-EB37-4324-AD4E-5DD8C200BD13}">
      <x15:tableSlicerCache tableId="7" column="8"/>
    </x:ext>
  </extLst>
</slicerCacheDefinition>
</file>

<file path=xl/slicerCaches/slicerCache2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121" xr10:uid="{7334EF26-B270-4DF7-9FE3-24AE855A2378}" sourceName="Tipo de Acción">
  <extLst>
    <x:ext xmlns:x15="http://schemas.microsoft.com/office/spreadsheetml/2010/11/main" uri="{2F2917AC-EB37-4324-AD4E-5DD8C200BD13}">
      <x15:tableSlicerCache tableId="7" column="9"/>
    </x:ext>
  </extLst>
</slicerCacheDefinition>
</file>

<file path=xl/slicerCaches/slicerCache2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1211" xr10:uid="{426DB6EB-B01C-4183-BC12-C7E33B3FD9A7}" sourceName="Respuesta">
  <extLst>
    <x:ext xmlns:x15="http://schemas.microsoft.com/office/spreadsheetml/2010/11/main" uri="{2F2917AC-EB37-4324-AD4E-5DD8C200BD13}">
      <x15:tableSlicerCache tableId="8" column="4"/>
    </x:ext>
  </extLst>
</slicerCacheDefinition>
</file>

<file path=xl/slicerCaches/slicerCache2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1211" xr10:uid="{2E848C54-F48B-40EC-B3BC-1AE696B8EC5D}" sourceName="Nivel de conformidad">
  <extLst>
    <x:ext xmlns:x15="http://schemas.microsoft.com/office/spreadsheetml/2010/11/main" uri="{2F2917AC-EB37-4324-AD4E-5DD8C200BD13}">
      <x15:tableSlicerCache tableId="8" column="7"/>
    </x:ext>
  </extLst>
</slicerCacheDefinition>
</file>

<file path=xl/slicerCaches/slicerCache2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iterio1211" xr10:uid="{1CCD9555-DDCE-4F27-8CA3-94C64352CD09}" sourceName="Criterio">
  <extLst>
    <x:ext xmlns:x15="http://schemas.microsoft.com/office/spreadsheetml/2010/11/main" uri="{2F2917AC-EB37-4324-AD4E-5DD8C200BD13}">
      <x15:tableSlicerCache tableId="8" column="2"/>
    </x:ext>
    <x:ext xmlns:x15="http://schemas.microsoft.com/office/spreadsheetml/2010/11/main" uri="{470722E0-AACD-4C17-9CDC-17EF765DBC7E}">
      <x15:slicerCacheHideItemsWithNoData/>
    </x:ext>
  </extLst>
</slicerCacheDefinition>
</file>

<file path=xl/slicerCaches/slicerCache2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1211" xr10:uid="{1499CECB-70EB-4435-8547-E367DC44A691}" sourceName="PMC">
  <extLst>
    <x:ext xmlns:x15="http://schemas.microsoft.com/office/spreadsheetml/2010/11/main" uri="{2F2917AC-EB37-4324-AD4E-5DD8C200BD13}">
      <x15:tableSlicerCache tableId="8" column="6"/>
    </x:ext>
  </extLst>
</slicerCacheDefinition>
</file>

<file path=xl/slicerCaches/slicerCache2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1211" xr10:uid="{FB9C39DB-A01A-473B-9601-10AEAD6D1333}" sourceName="CRB">
  <extLst>
    <x:ext xmlns:x15="http://schemas.microsoft.com/office/spreadsheetml/2010/11/main" uri="{2F2917AC-EB37-4324-AD4E-5DD8C200BD13}">
      <x15:tableSlicerCache tableId="8" column="8"/>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iterio111" xr10:uid="{1486623F-0369-4149-996D-C544D15C916C}" sourceName="Criterio">
  <extLst>
    <x:ext xmlns:x15="http://schemas.microsoft.com/office/spreadsheetml/2010/11/main" uri="{2F2917AC-EB37-4324-AD4E-5DD8C200BD13}">
      <x15:tableSlicerCache tableId="4" column="2"/>
    </x:ext>
    <x:ext xmlns:x15="http://schemas.microsoft.com/office/spreadsheetml/2010/11/main" uri="{470722E0-AACD-4C17-9CDC-17EF765DBC7E}">
      <x15:slicerCacheHideItemsWithNoData/>
    </x:ext>
  </extLst>
</slicerCacheDefinition>
</file>

<file path=xl/slicerCaches/slicerCache3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1211" xr10:uid="{689117E2-8723-43F4-A26D-4B350850B112}" sourceName="Tipo de Acción">
  <extLst>
    <x:ext xmlns:x15="http://schemas.microsoft.com/office/spreadsheetml/2010/11/main" uri="{2F2917AC-EB37-4324-AD4E-5DD8C200BD13}">
      <x15:tableSlicerCache tableId="8" column="9"/>
    </x:ext>
  </extLst>
</slicerCacheDefinition>
</file>

<file path=xl/slicerCaches/slicerCache3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122" xr10:uid="{F614A8F9-C4F3-4FE0-8D03-4BF7F2E6BFCF}" sourceName="Respuesta">
  <extLst>
    <x:ext xmlns:x15="http://schemas.microsoft.com/office/spreadsheetml/2010/11/main" uri="{2F2917AC-EB37-4324-AD4E-5DD8C200BD13}">
      <x15:tableSlicerCache tableId="9" column="4"/>
    </x:ext>
  </extLst>
</slicerCacheDefinition>
</file>

<file path=xl/slicerCaches/slicerCache3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122" xr10:uid="{27E729D5-14A8-4B8D-B2BF-C49401D9505D}" sourceName="Nivel de conformidad">
  <extLst>
    <x:ext xmlns:x15="http://schemas.microsoft.com/office/spreadsheetml/2010/11/main" uri="{2F2917AC-EB37-4324-AD4E-5DD8C200BD13}">
      <x15:tableSlicerCache tableId="9" column="7"/>
    </x:ext>
  </extLst>
</slicerCacheDefinition>
</file>

<file path=xl/slicerCaches/slicerCache3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iterio122" xr10:uid="{F24E10A9-34A3-40A3-B30C-BE2C53962C64}" sourceName="Criterio">
  <extLst>
    <x:ext xmlns:x15="http://schemas.microsoft.com/office/spreadsheetml/2010/11/main" uri="{2F2917AC-EB37-4324-AD4E-5DD8C200BD13}">
      <x15:tableSlicerCache tableId="9" column="2"/>
    </x:ext>
    <x:ext xmlns:x15="http://schemas.microsoft.com/office/spreadsheetml/2010/11/main" uri="{470722E0-AACD-4C17-9CDC-17EF765DBC7E}">
      <x15:slicerCacheHideItemsWithNoData/>
    </x:ext>
  </extLst>
</slicerCacheDefinition>
</file>

<file path=xl/slicerCaches/slicerCache3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122" xr10:uid="{A25691B9-5B6E-4EB0-8D70-8BC96A987E86}" sourceName="PMC">
  <extLst>
    <x:ext xmlns:x15="http://schemas.microsoft.com/office/spreadsheetml/2010/11/main" uri="{2F2917AC-EB37-4324-AD4E-5DD8C200BD13}">
      <x15:tableSlicerCache tableId="9" column="6"/>
    </x:ext>
  </extLst>
</slicerCacheDefinition>
</file>

<file path=xl/slicerCaches/slicerCache3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122" xr10:uid="{0FBE8B0C-E147-4E3B-8159-71790437B918}" sourceName="CRB">
  <extLst>
    <x:ext xmlns:x15="http://schemas.microsoft.com/office/spreadsheetml/2010/11/main" uri="{2F2917AC-EB37-4324-AD4E-5DD8C200BD13}">
      <x15:tableSlicerCache tableId="9" column="8"/>
    </x:ext>
  </extLst>
</slicerCacheDefinition>
</file>

<file path=xl/slicerCaches/slicerCache3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122" xr10:uid="{B0001D6F-41D3-481D-919B-3F1F83A2F971}" sourceName="Tipo de Acción">
  <extLst>
    <x:ext xmlns:x15="http://schemas.microsoft.com/office/spreadsheetml/2010/11/main" uri="{2F2917AC-EB37-4324-AD4E-5DD8C200BD13}">
      <x15:tableSlicerCache tableId="9" column="9"/>
    </x:ext>
  </extLst>
</slicerCacheDefinition>
</file>

<file path=xl/slicerCaches/slicerCache3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13" xr10:uid="{119ABD63-3E03-418E-9844-9B32E93B05A6}" sourceName="Respuesta">
  <extLst>
    <x:ext xmlns:x15="http://schemas.microsoft.com/office/spreadsheetml/2010/11/main" uri="{2F2917AC-EB37-4324-AD4E-5DD8C200BD13}">
      <x15:tableSlicerCache tableId="10" column="4"/>
    </x:ext>
  </extLst>
</slicerCacheDefinition>
</file>

<file path=xl/slicerCaches/slicerCache3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13" xr10:uid="{75A27317-47EE-4BB1-BA03-790CEB7BE0D8}" sourceName="Nivel de conformidad">
  <extLst>
    <x:ext xmlns:x15="http://schemas.microsoft.com/office/spreadsheetml/2010/11/main" uri="{2F2917AC-EB37-4324-AD4E-5DD8C200BD13}">
      <x15:tableSlicerCache tableId="10" column="7"/>
    </x:ext>
  </extLst>
</slicerCacheDefinition>
</file>

<file path=xl/slicerCaches/slicerCache3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iterio13" xr10:uid="{F7AD511B-6760-46B8-93A5-FA1F19E73D03}" sourceName="Criterio">
  <extLst>
    <x:ext xmlns:x15="http://schemas.microsoft.com/office/spreadsheetml/2010/11/main" uri="{2F2917AC-EB37-4324-AD4E-5DD8C200BD13}">
      <x15:tableSlicerCache tableId="10" column="2"/>
    </x:ex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111" xr10:uid="{93934911-5896-4966-A358-3B764A17AB80}" sourceName="PMC">
  <extLst>
    <x:ext xmlns:x15="http://schemas.microsoft.com/office/spreadsheetml/2010/11/main" uri="{2F2917AC-EB37-4324-AD4E-5DD8C200BD13}">
      <x15:tableSlicerCache tableId="4" column="6"/>
    </x:ext>
  </extLst>
</slicerCacheDefinition>
</file>

<file path=xl/slicerCaches/slicerCache4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13" xr10:uid="{FB44D373-9D6C-442F-A430-1B5DFBD8AF2D}" sourceName="PMC">
  <extLst>
    <x:ext xmlns:x15="http://schemas.microsoft.com/office/spreadsheetml/2010/11/main" uri="{2F2917AC-EB37-4324-AD4E-5DD8C200BD13}">
      <x15:tableSlicerCache tableId="10" column="6"/>
    </x:ext>
  </extLst>
</slicerCacheDefinition>
</file>

<file path=xl/slicerCaches/slicerCache4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13" xr10:uid="{03B610CC-DFAD-45AE-ADE7-8A828DFEBEA8}" sourceName="CRB">
  <extLst>
    <x:ext xmlns:x15="http://schemas.microsoft.com/office/spreadsheetml/2010/11/main" uri="{2F2917AC-EB37-4324-AD4E-5DD8C200BD13}">
      <x15:tableSlicerCache tableId="10" column="8"/>
    </x:ext>
  </extLst>
</slicerCacheDefinition>
</file>

<file path=xl/slicerCaches/slicerCache4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13" xr10:uid="{AE2611AE-84CC-4C09-8B8F-112A1D33B6E1}" sourceName="Tipo de Acción">
  <extLst>
    <x:ext xmlns:x15="http://schemas.microsoft.com/office/spreadsheetml/2010/11/main" uri="{2F2917AC-EB37-4324-AD4E-5DD8C200BD13}">
      <x15:tableSlicerCache tableId="10" column="9"/>
    </x:ext>
  </extLst>
</slicerCacheDefinition>
</file>

<file path=xl/slicerCaches/slicerCache4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2" xr10:uid="{99608E57-DDEF-4AA5-A203-442F7B34A326}" sourceName="CRB">
  <extLst>
    <x:ext xmlns:x15="http://schemas.microsoft.com/office/spreadsheetml/2010/11/main" uri="{2F2917AC-EB37-4324-AD4E-5DD8C200BD13}">
      <x15:tableSlicerCache tableId="11" column="8"/>
    </x:ext>
  </extLst>
</slicerCacheDefinition>
</file>

<file path=xl/slicerCaches/slicerCache4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2" xr10:uid="{8DF1F1BA-2252-4A9F-B4C2-AAF3B177DF49}" sourceName="PMC">
  <extLst>
    <x:ext xmlns:x15="http://schemas.microsoft.com/office/spreadsheetml/2010/11/main" uri="{2F2917AC-EB37-4324-AD4E-5DD8C200BD13}">
      <x15:tableSlicerCache tableId="11" column="6"/>
    </x:ext>
  </extLst>
</slicerCacheDefinition>
</file>

<file path=xl/slicerCaches/slicerCache4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2" xr10:uid="{0F3655A0-EFA7-4E28-8AEF-B17072690C0F}" sourceName="Nivel de conformidad">
  <extLst>
    <x:ext xmlns:x15="http://schemas.microsoft.com/office/spreadsheetml/2010/11/main" uri="{2F2917AC-EB37-4324-AD4E-5DD8C200BD13}">
      <x15:tableSlicerCache tableId="11" column="7"/>
    </x:ext>
  </extLst>
</slicerCacheDefinition>
</file>

<file path=xl/slicerCaches/slicerCache4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2" xr10:uid="{A958258D-19FA-4706-B52B-3F105C43F10D}" sourceName="Respuesta">
  <extLst>
    <x:ext xmlns:x15="http://schemas.microsoft.com/office/spreadsheetml/2010/11/main" uri="{2F2917AC-EB37-4324-AD4E-5DD8C200BD13}">
      <x15:tableSlicerCache tableId="11" column="4"/>
    </x:ext>
  </extLst>
</slicerCacheDefinition>
</file>

<file path=xl/slicerCaches/slicerCache4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rincipio" xr10:uid="{FF1AFE68-05EC-4452-B4BF-7FE216B08069}" sourceName="Principio">
  <extLst>
    <x:ext xmlns:x15="http://schemas.microsoft.com/office/spreadsheetml/2010/11/main" uri="{2F2917AC-EB37-4324-AD4E-5DD8C200BD13}">
      <x15:tableSlicerCache tableId="11" column="12"/>
    </x:ext>
  </extLst>
</slicerCacheDefinition>
</file>

<file path=xl/slicerCaches/slicerCache4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21" xr10:uid="{DDA79440-FDAB-47FD-949E-8F3C130C0884}" sourceName="Respuesta">
  <extLst>
    <x:ext xmlns:x15="http://schemas.microsoft.com/office/spreadsheetml/2010/11/main" uri="{2F2917AC-EB37-4324-AD4E-5DD8C200BD13}">
      <x15:tableSlicerCache tableId="12" column="4"/>
    </x:ext>
  </extLst>
</slicerCacheDefinition>
</file>

<file path=xl/slicerCaches/slicerCache4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21" xr10:uid="{670C535E-F851-4FC1-B4FC-7DFC1820E6E2}" sourceName="Nivel de conformidad">
  <extLst>
    <x:ext xmlns:x15="http://schemas.microsoft.com/office/spreadsheetml/2010/11/main" uri="{2F2917AC-EB37-4324-AD4E-5DD8C200BD13}">
      <x15:tableSlicerCache tableId="12" column="7"/>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111" xr10:uid="{CD9294F6-73C3-4201-9A9E-743378A80687}" sourceName="CRB">
  <extLst>
    <x:ext xmlns:x15="http://schemas.microsoft.com/office/spreadsheetml/2010/11/main" uri="{2F2917AC-EB37-4324-AD4E-5DD8C200BD13}">
      <x15:tableSlicerCache tableId="4" column="8"/>
    </x:ext>
  </extLst>
</slicerCacheDefinition>
</file>

<file path=xl/slicerCaches/slicerCache5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21" xr10:uid="{3A98498A-1066-40FA-9F11-37C0F2DC78A3}" sourceName="PMC">
  <extLst>
    <x:ext xmlns:x15="http://schemas.microsoft.com/office/spreadsheetml/2010/11/main" uri="{2F2917AC-EB37-4324-AD4E-5DD8C200BD13}">
      <x15:tableSlicerCache tableId="12" column="6"/>
    </x:ext>
  </extLst>
</slicerCacheDefinition>
</file>

<file path=xl/slicerCaches/slicerCache5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21" xr10:uid="{BCF17BF6-8E3F-4C71-A6B2-BAE2F1BD5543}" sourceName="CRB">
  <extLst>
    <x:ext xmlns:x15="http://schemas.microsoft.com/office/spreadsheetml/2010/11/main" uri="{2F2917AC-EB37-4324-AD4E-5DD8C200BD13}">
      <x15:tableSlicerCache tableId="12" column="8"/>
    </x:ext>
  </extLst>
</slicerCacheDefinition>
</file>

<file path=xl/slicerCaches/slicerCache5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21" xr10:uid="{A7D391FE-51D7-4046-B742-0D07C9ACF91E}" sourceName="Tipo de Acción">
  <extLst>
    <x:ext xmlns:x15="http://schemas.microsoft.com/office/spreadsheetml/2010/11/main" uri="{2F2917AC-EB37-4324-AD4E-5DD8C200BD13}">
      <x15:tableSlicerCache tableId="12" column="9"/>
    </x:ext>
  </extLst>
</slicerCacheDefinition>
</file>

<file path=xl/slicerCaches/slicerCache5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rincipio1" xr10:uid="{CBD8D5C5-4FD0-4EE1-B9C2-89AB25636AD7}" sourceName="Principio">
  <extLst>
    <x:ext xmlns:x15="http://schemas.microsoft.com/office/spreadsheetml/2010/11/main" uri="{2F2917AC-EB37-4324-AD4E-5DD8C200BD13}">
      <x15:tableSlicerCache tableId="12" column="12"/>
    </x:ext>
  </extLst>
</slicerCacheDefinition>
</file>

<file path=xl/slicerCaches/slicerCache5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1" xr10:uid="{6736E454-3320-48E9-BB3F-581D5FF3C574}" sourceName="Tipo de Acción">
  <extLst>
    <x:ext xmlns:x15="http://schemas.microsoft.com/office/spreadsheetml/2010/11/main" uri="{2F2917AC-EB37-4324-AD4E-5DD8C200BD13}">
      <x15:tableSlicerCache tableId="2" column="9"/>
    </x:ext>
  </extLst>
</slicerCacheDefinition>
</file>

<file path=xl/slicerCaches/slicerCache5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1" xr10:uid="{6CC71EC8-4556-44C2-A0D6-91D5A1C57958}" sourceName="CRB">
  <extLst>
    <x:ext xmlns:x15="http://schemas.microsoft.com/office/spreadsheetml/2010/11/main" uri="{2F2917AC-EB37-4324-AD4E-5DD8C200BD13}">
      <x15:tableSlicerCache tableId="2" column="8"/>
    </x:ext>
  </extLst>
</slicerCacheDefinition>
</file>

<file path=xl/slicerCaches/slicerCache5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1" xr10:uid="{58043763-23EA-4681-8C18-C384A98F1AFF}" sourceName="PMC">
  <extLst>
    <x:ext xmlns:x15="http://schemas.microsoft.com/office/spreadsheetml/2010/11/main" uri="{2F2917AC-EB37-4324-AD4E-5DD8C200BD13}">
      <x15:tableSlicerCache tableId="2" column="6"/>
    </x:ext>
  </extLst>
</slicerCacheDefinition>
</file>

<file path=xl/slicerCaches/slicerCache5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iterio1" xr10:uid="{D64EE9DA-FCA1-441B-9E6A-8426A84DA924}" sourceName="Criterio">
  <extLst>
    <x:ext xmlns:x15="http://schemas.microsoft.com/office/spreadsheetml/2010/11/main" uri="{2F2917AC-EB37-4324-AD4E-5DD8C200BD13}">
      <x15:tableSlicerCache tableId="2" column="2"/>
    </x:ext>
    <x:ext xmlns:x15="http://schemas.microsoft.com/office/spreadsheetml/2010/11/main" uri="{470722E0-AACD-4C17-9CDC-17EF765DBC7E}">
      <x15:slicerCacheHideItemsWithNoData/>
    </x:ext>
  </extLst>
</slicerCacheDefinition>
</file>

<file path=xl/slicerCaches/slicerCache5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1" xr10:uid="{06BAAAAC-B1F1-442B-B2F7-11BF75BA70A1}" sourceName="Nivel de conformidad">
  <extLst>
    <x:ext xmlns:x15="http://schemas.microsoft.com/office/spreadsheetml/2010/11/main" uri="{2F2917AC-EB37-4324-AD4E-5DD8C200BD13}">
      <x15:tableSlicerCache tableId="2" column="7"/>
    </x:ext>
  </extLst>
</slicerCacheDefinition>
</file>

<file path=xl/slicerCaches/slicerCache5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1" xr10:uid="{A4B7C00F-55C4-43A8-9966-3CBAB5D0C7AA}" sourceName="Respuesta">
  <extLst>
    <x:ext xmlns:x15="http://schemas.microsoft.com/office/spreadsheetml/2010/11/main" uri="{2F2917AC-EB37-4324-AD4E-5DD8C200BD13}">
      <x15:tableSlicerCache tableId="2" column="4"/>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111" xr10:uid="{5FCD6C1D-A217-44AB-8BAB-8EE119691C84}" sourceName="Tipo de Acción">
  <extLst>
    <x:ext xmlns:x15="http://schemas.microsoft.com/office/spreadsheetml/2010/11/main" uri="{2F2917AC-EB37-4324-AD4E-5DD8C200BD13}">
      <x15:tableSlicerCache tableId="4" column="9"/>
    </x:ext>
  </extLst>
</slicerCacheDefinition>
</file>

<file path=xl/slicerCaches/slicerCache6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 xr10:uid="{5C63B1B2-898A-42D4-B0E6-4716F7EA8B50}" sourceName="Tipo de Acción">
  <extLst>
    <x:ext xmlns:x15="http://schemas.microsoft.com/office/spreadsheetml/2010/11/main" uri="{2F2917AC-EB37-4324-AD4E-5DD8C200BD13}">
      <x15:tableSlicerCache tableId="1" column="9"/>
    </x:ext>
  </extLst>
</slicerCacheDefinition>
</file>

<file path=xl/slicerCaches/slicerCache6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 xr10:uid="{FD8A3A9E-9079-4DA7-AA5B-C599A4CF1830}" sourceName="CRB">
  <extLst>
    <x:ext xmlns:x15="http://schemas.microsoft.com/office/spreadsheetml/2010/11/main" uri="{2F2917AC-EB37-4324-AD4E-5DD8C200BD13}">
      <x15:tableSlicerCache tableId="1" column="8"/>
    </x:ext>
  </extLst>
</slicerCacheDefinition>
</file>

<file path=xl/slicerCaches/slicerCache6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 xr10:uid="{85E42D8C-1FFB-429A-A7C8-DAB73BB590A5}" sourceName="PMC">
  <extLst>
    <x:ext xmlns:x15="http://schemas.microsoft.com/office/spreadsheetml/2010/11/main" uri="{2F2917AC-EB37-4324-AD4E-5DD8C200BD13}">
      <x15:tableSlicerCache tableId="1" column="6"/>
    </x:ext>
  </extLst>
</slicerCacheDefinition>
</file>

<file path=xl/slicerCaches/slicerCache6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iterio" xr10:uid="{E145655A-132C-42AA-B2F6-9F4CC78362F3}" sourceName="Criterio">
  <extLst>
    <x:ext xmlns:x15="http://schemas.microsoft.com/office/spreadsheetml/2010/11/main" uri="{2F2917AC-EB37-4324-AD4E-5DD8C200BD13}">
      <x15:tableSlicerCache tableId="1" column="2"/>
    </x:ext>
    <x:ext xmlns:x15="http://schemas.microsoft.com/office/spreadsheetml/2010/11/main" uri="{470722E0-AACD-4C17-9CDC-17EF765DBC7E}">
      <x15:slicerCacheHideItemsWithNoData/>
    </x:ext>
  </extLst>
</slicerCacheDefinition>
</file>

<file path=xl/slicerCaches/slicerCache6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 xr10:uid="{F04F866E-4F5E-4F06-80B2-1FAF26439DF6}" sourceName="Nivel de conformidad">
  <extLst>
    <x:ext xmlns:x15="http://schemas.microsoft.com/office/spreadsheetml/2010/11/main" uri="{2F2917AC-EB37-4324-AD4E-5DD8C200BD13}">
      <x15:tableSlicerCache tableId="1" column="7"/>
    </x:ext>
  </extLst>
</slicerCacheDefinition>
</file>

<file path=xl/slicerCaches/slicerCache6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 xr10:uid="{B73598B3-869B-4B24-B62A-48EEAC027836}" sourceName="Respuesta">
  <extLst>
    <x:ext xmlns:x15="http://schemas.microsoft.com/office/spreadsheetml/2010/11/main" uri="{2F2917AC-EB37-4324-AD4E-5DD8C200BD13}">
      <x15:tableSlicerCache tableId="1" column="4"/>
    </x:ext>
  </extLst>
</slicerCacheDefinition>
</file>

<file path=xl/slicerCaches/slicerCache6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11" xr10:uid="{7D5722E3-781A-4C0A-930F-42CE7F9D77A3}" sourceName="Tipo de Acción">
  <extLst>
    <x:ext xmlns:x15="http://schemas.microsoft.com/office/spreadsheetml/2010/11/main" uri="{2F2917AC-EB37-4324-AD4E-5DD8C200BD13}">
      <x15:tableSlicerCache tableId="3" column="9"/>
    </x:ext>
  </extLst>
</slicerCacheDefinition>
</file>

<file path=xl/slicerCaches/slicerCache6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11" xr10:uid="{7DB98643-8828-42DB-A001-071D2E5B2126}" sourceName="CRB">
  <extLst>
    <x:ext xmlns:x15="http://schemas.microsoft.com/office/spreadsheetml/2010/11/main" uri="{2F2917AC-EB37-4324-AD4E-5DD8C200BD13}">
      <x15:tableSlicerCache tableId="3" column="8"/>
    </x:ext>
  </extLst>
</slicerCacheDefinition>
</file>

<file path=xl/slicerCaches/slicerCache6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11" xr10:uid="{9ECD7D3C-3E9D-40F2-9919-A5A531DC6421}" sourceName="PMC">
  <extLst>
    <x:ext xmlns:x15="http://schemas.microsoft.com/office/spreadsheetml/2010/11/main" uri="{2F2917AC-EB37-4324-AD4E-5DD8C200BD13}">
      <x15:tableSlicerCache tableId="3" column="6"/>
    </x:ext>
  </extLst>
</slicerCacheDefinition>
</file>

<file path=xl/slicerCaches/slicerCache6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iterio11" xr10:uid="{BA580742-F965-46A4-A0D9-5F6599CB2CB9}" sourceName="Criterio">
  <extLst>
    <x:ext xmlns:x15="http://schemas.microsoft.com/office/spreadsheetml/2010/11/main" uri="{2F2917AC-EB37-4324-AD4E-5DD8C200BD13}">
      <x15:tableSlicerCache tableId="3" column="2"/>
    </x:ext>
    <x:ext xmlns:x15="http://schemas.microsoft.com/office/spreadsheetml/2010/11/main" uri="{470722E0-AACD-4C17-9CDC-17EF765DBC7E}">
      <x15:slicerCacheHideItemsWithNoData/>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1111" xr10:uid="{A8D6058B-CB98-431E-A8B2-74EBADA45C03}" sourceName="Respuesta">
  <extLst>
    <x:ext xmlns:x15="http://schemas.microsoft.com/office/spreadsheetml/2010/11/main" uri="{2F2917AC-EB37-4324-AD4E-5DD8C200BD13}">
      <x15:tableSlicerCache tableId="5" column="4"/>
    </x:ext>
  </extLst>
</slicerCacheDefinition>
</file>

<file path=xl/slicerCaches/slicerCache7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11" xr10:uid="{9BE8629F-1E6E-41B1-BD74-0002E74B1C0D}" sourceName="Nivel de conformidad">
  <extLst>
    <x:ext xmlns:x15="http://schemas.microsoft.com/office/spreadsheetml/2010/11/main" uri="{2F2917AC-EB37-4324-AD4E-5DD8C200BD13}">
      <x15:tableSlicerCache tableId="3" column="7"/>
    </x:ext>
  </extLst>
</slicerCacheDefinition>
</file>

<file path=xl/slicerCaches/slicerCache7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11" xr10:uid="{3A65729B-8406-4836-BB23-DFB7235A4008}" sourceName="Respuesta">
  <extLst>
    <x:ext xmlns:x15="http://schemas.microsoft.com/office/spreadsheetml/2010/11/main" uri="{2F2917AC-EB37-4324-AD4E-5DD8C200BD13}">
      <x15:tableSlicerCache tableId="3" column="4"/>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1111" xr10:uid="{33348BA8-9940-44A7-A964-3C218345E77D}" sourceName="Nivel de conformidad">
  <extLst>
    <x:ext xmlns:x15="http://schemas.microsoft.com/office/spreadsheetml/2010/11/main" uri="{2F2917AC-EB37-4324-AD4E-5DD8C200BD13}">
      <x15:tableSlicerCache tableId="5" column="7"/>
    </x:ext>
  </extLst>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iterio1111" xr10:uid="{37BCC491-DA85-4E12-8315-B180A5C64AB0}" sourceName="Criterio">
  <extLst>
    <x:ext xmlns:x15="http://schemas.microsoft.com/office/spreadsheetml/2010/11/main" uri="{2F2917AC-EB37-4324-AD4E-5DD8C200BD13}">
      <x15:tableSlicerCache tableId="5" column="2"/>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ipo de Acción" xr10:uid="{391EB2CE-1B2F-4A7F-B503-DE6779677A2E}" cache="SegmentaciónDeDatos_Tipo_de_Acción" caption="Tipo de Acción" columnCount="3" style="SlicerStyleDark6" rowHeight="234950"/>
  <slicer name="CRB" xr10:uid="{D2AB9F8F-7999-4022-8467-4EE1318640C8}" cache="SegmentaciónDeDatos_CRB" caption="CRB" style="SlicerStyleDark6" rowHeight="234950"/>
  <slicer name="PMC 1" xr10:uid="{818A1994-BA6B-4428-AF6A-534D2A305EF4}" cache="SegmentaciónDeDatos_PMC1" caption="PMC" style="SlicerStyleDark6" rowHeight="234950"/>
  <slicer name="Criterio" xr10:uid="{4FA37DCC-1E8A-4C36-A20D-B267289DEEBF}" cache="SegmentaciónDeDatos_Criterio" caption="Criterio" columnCount="4" style="SlicerStyleDark6" rowHeight="234950"/>
  <slicer name="Nivel de conformidad" xr10:uid="{73411269-EA41-4F64-A785-17619865D663}" cache="SegmentaciónDeDatos_Nivel_de_conformidad" caption="Nivel de conformidad" style="SlicerStyleDark6" rowHeight="234950"/>
  <slicer name="Respuesta" xr10:uid="{37A63AAC-4F40-4BF2-A2D1-81504C29678F}" cache="SegmentaciónDeDatos_Respuesta" caption="Respuesta" style="SlicerStyleDark6" rowHeight="234950"/>
</slicers>
</file>

<file path=xl/slicers/slicer10.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spuesta 9" xr10:uid="{6DEB462C-C25F-4939-8B6B-55027C7E9587}" cache="SegmentaciónDeDatos_Respuesta13" caption="Respuesta" style="SlicerStyleDark6" rowHeight="234950"/>
  <slicer name="Nivel de conformidad 9" xr10:uid="{5F3FC405-BF64-4D9C-9BD3-9B51FF22212F}" cache="SegmentaciónDeDatos_Nivel_de_conformidad13" caption="Nivel de conformidad" style="SlicerStyleDark6" rowHeight="234950"/>
  <slicer name="Criterio 9" xr10:uid="{C2976A9E-E27F-4EAD-BFF8-0664626FD4A0}" cache="SegmentaciónDeDatos_Criterio13" caption="Criterio" columnCount="4" style="SlicerStyleDark6" rowHeight="234950"/>
  <slicer name="PMC 10" xr10:uid="{43B1EE59-9777-4676-B56A-3DEB2E5A3B71}" cache="SegmentaciónDeDatos_PMC113" caption="PMC" style="SlicerStyleDark6" rowHeight="234950"/>
  <slicer name="CRB 9" xr10:uid="{B7CFEA72-433F-4B59-B006-538BAB1BCFBC}" cache="SegmentaciónDeDatos_CRB13" caption="CRB" style="SlicerStyleDark6" rowHeight="234950"/>
  <slicer name="Tipo de Acción 9" xr10:uid="{94EFE1B0-89F2-401B-B2F3-9C95190212BD}" cache="SegmentaciónDeDatos_Tipo_de_Acción13" caption="Tipo de Acción" columnCount="3" style="SlicerStyleDark6" rowHeight="234950"/>
</slicers>
</file>

<file path=xl/slicers/slicer1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RB 10" xr10:uid="{6C3E15A1-0313-4206-9ABE-27A895FEB53E}" cache="SegmentaciónDeDatos_CRB2" caption="CRB" style="SlicerStyleDark6" rowHeight="234950"/>
  <slicer name="PMC 11" xr10:uid="{9DD8BFD4-00D8-469F-9449-89B00488E879}" cache="SegmentaciónDeDatos_PMC12" caption="PMC" style="SlicerStyleDark6" rowHeight="234950"/>
  <slicer name="Nivel de conformidad 10" xr10:uid="{F8478C11-F10B-4EF2-87F7-91A4E80AAABD}" cache="SegmentaciónDeDatos_Nivel_de_conformidad2" caption="Nivel de conformidad" style="SlicerStyleDark6" rowHeight="234950"/>
  <slicer name="Respuesta 10" xr10:uid="{D3948FA1-79FA-4100-8C63-BE196DC3759F}" cache="SegmentaciónDeDatos_Respuesta2" caption="Respuesta" style="SlicerStyleDark6" rowHeight="234950"/>
  <slicer name="Principio" xr10:uid="{8E54E8AF-EA72-42D1-A17A-9B8C15FF0EE0}" cache="SegmentaciónDeDatos_Principio" caption="Principio" columnCount="5" style="SlicerStyleDark6" rowHeight="234950"/>
</slicers>
</file>

<file path=xl/slicers/slicer1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spuesta 11" xr10:uid="{D88DC69D-0ABF-4209-917C-D9768E565FC3}" cache="SegmentaciónDeDatos_Respuesta21" caption="Respuesta" style="SlicerStyleDark6" rowHeight="234950"/>
  <slicer name="Nivel de conformidad 11" xr10:uid="{93D0955B-EC0A-4A4B-979C-974C03520843}" cache="SegmentaciónDeDatos_Nivel_de_conformidad21" caption="Nivel de conformidad" style="SlicerStyleDark6" rowHeight="234950"/>
  <slicer name="PMC 12" xr10:uid="{E937FC16-937A-4720-A1B9-BB6908864D4A}" cache="SegmentaciónDeDatos_PMC121" caption="PMC" style="SlicerStyleDark6" rowHeight="234950"/>
  <slicer name="CRB 11" xr10:uid="{404DE31B-201A-40EA-A91E-5375259714C4}" cache="SegmentaciónDeDatos_CRB21" caption="CRB" style="SlicerStyleDark6" rowHeight="234950"/>
  <slicer name="Tipo de Acción 11" xr10:uid="{D10CDE91-ED40-4A0B-BF55-A932F2576D4C}" cache="SegmentaciónDeDatos_Tipo_de_Acción21" caption="Tipo de Acción" columnCount="4" style="SlicerStyleDark6" rowHeight="234950"/>
  <slicer name="Principio 1" xr10:uid="{4D25AE2E-D050-484B-883C-5372377B2390}" cache="SegmentaciónDeDatos_Principio1" caption="Principio" columnCount="5" style="SlicerStyleDark6" rowHeight="23495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ipo de Acción 1" xr10:uid="{E831C4E4-8061-4F7E-A4B5-1D98EE7FE5CB}" cache="SegmentaciónDeDatos_Tipo_de_Acción1" caption="Tipo de Acción" columnCount="3" style="SlicerStyleDark6" rowHeight="234950"/>
  <slicer name="CRB 1" xr10:uid="{B41B912C-088B-447B-BD4B-88956DA5FEFC}" cache="SegmentaciónDeDatos_CRB1" caption="CRB" style="SlicerStyleDark6" rowHeight="234950"/>
  <slicer name="PMC 2" xr10:uid="{EF06772B-F09E-45CD-BC68-8F753A401371}" cache="SegmentaciónDeDatos_PMC11" caption="PMC" style="SlicerStyleDark6" rowHeight="234950"/>
  <slicer name="Criterio 1" xr10:uid="{CAEFB976-3462-4C1F-AF16-787F542458C9}" cache="SegmentaciónDeDatos_Criterio1" caption="Criterio" columnCount="4" style="SlicerStyleDark6" rowHeight="234950"/>
  <slicer name="Nivel de conformidad 1" xr10:uid="{C42488DD-B879-4CE3-8BC8-FCBC6A393817}" cache="SegmentaciónDeDatos_Nivel_de_conformidad1" caption="Nivel de conformidad" style="SlicerStyleDark6" rowHeight="234950"/>
  <slicer name="Respuesta 1" xr10:uid="{3CE1FDA5-F417-463A-8B86-6C732F1B3060}" cache="SegmentaciónDeDatos_Respuesta1" caption="Respuesta" style="SlicerStyleDark6" rowHeight="23495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ipo de Acción 2" xr10:uid="{B5497127-02AE-424A-A853-64C35F7F4039}" cache="SegmentaciónDeDatos_Tipo_de_Acción11" caption="Tipo de Acción" columnCount="3" style="SlicerStyleDark6" rowHeight="234950"/>
  <slicer name="CRB 2" xr10:uid="{ED05732A-BC46-4F2E-AE49-D25B92EBEB90}" cache="SegmentaciónDeDatos_CRB11" caption="CRB" style="SlicerStyleDark6" rowHeight="234950"/>
  <slicer name="PMC 3" xr10:uid="{DFF1BD85-2BF2-49C6-A0C7-F111F39FA14E}" cache="SegmentaciónDeDatos_PMC111" caption="PMC" style="SlicerStyleDark6" rowHeight="234950"/>
  <slicer name="Criterio 2" xr10:uid="{967B19FF-8F06-4DC9-BE93-0667796D65DB}" cache="SegmentaciónDeDatos_Criterio11" caption="Criterio" columnCount="4" style="SlicerStyleDark6" rowHeight="234950"/>
  <slicer name="Nivel de conformidad 2" xr10:uid="{F1B8BD63-CF26-4BB1-B007-7F7B1FF28C8D}" cache="SegmentaciónDeDatos_Nivel_de_conformidad11" caption="Nivel de conformidad" style="SlicerStyleDark6" rowHeight="234950"/>
  <slicer name="Respuesta 2" xr10:uid="{7F3DD5D1-C6A0-4EA9-8CEA-C638DE7E7E77}" cache="SegmentaciónDeDatos_Respuesta11" caption="Respuesta" style="SlicerStyleDark6" rowHeight="234950"/>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spuesta 3" xr10:uid="{BE0369FB-82D4-49AB-BAD8-9616F5534F9A}" cache="SegmentaciónDeDatos_Respuesta111" caption="Respuesta" style="SlicerStyleDark6" rowHeight="234950"/>
  <slicer name="Nivel de conformidad 3" xr10:uid="{F4AD225C-76E9-4444-B30E-9E13962A66B9}" cache="SegmentaciónDeDatos_Nivel_de_conformidad111" caption="Nivel de conformidad" style="SlicerStyleDark6" rowHeight="234950"/>
  <slicer name="Criterio 3" xr10:uid="{82441C7C-8021-4CE1-8E71-3AD58FCF84A6}" cache="SegmentaciónDeDatos_Criterio111" caption="Criterio" columnCount="4" style="SlicerStyleDark6" rowHeight="234950"/>
  <slicer name="PMC 4" xr10:uid="{95FBF664-EC89-4119-9C19-0D854957F54F}" cache="SegmentaciónDeDatos_PMC1111" caption="PMC" style="SlicerStyleDark6" rowHeight="234950"/>
  <slicer name="CRB 3" xr10:uid="{7B1B737D-54EA-4986-961E-90B705A97D10}" cache="SegmentaciónDeDatos_CRB111" caption="CRB" style="SlicerStyleDark6" rowHeight="234950"/>
  <slicer name="Tipo de Acción 3" xr10:uid="{A4949DF9-BC30-4DC1-A101-6188AED5C24A}" cache="SegmentaciónDeDatos_Tipo_de_Acción111" caption="Tipo de Acción" columnCount="3" style="SlicerStyleDark6" rowHeight="234950"/>
</slicers>
</file>

<file path=xl/slicers/slicer5.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spuesta 4" xr10:uid="{FF588A67-FB53-438B-AAFE-BA66FDEE5567}" cache="SegmentaciónDeDatos_Respuesta1111" caption="Respuesta" style="SlicerStyleDark6" rowHeight="234950"/>
  <slicer name="Nivel de conformidad 4" xr10:uid="{C32A6803-9BE0-453E-995E-B16FEA1EBB34}" cache="SegmentaciónDeDatos_Nivel_de_conformidad1111" caption="Nivel de conformidad" style="SlicerStyleDark6" rowHeight="234950"/>
  <slicer name="Criterio 4" xr10:uid="{84EC257B-328D-44B9-AB8F-7428E8E16D8E}" cache="SegmentaciónDeDatos_Criterio1111" caption="Criterio" columnCount="4" style="SlicerStyleDark6" rowHeight="234950"/>
  <slicer name="PMC 5" xr10:uid="{EECB9B86-C18A-4A55-AEC4-F4976F9F7041}" cache="SegmentaciónDeDatos_PMC11111" caption="PMC" style="SlicerStyleDark6" rowHeight="234950"/>
  <slicer name="CRB 4" xr10:uid="{4CB125F7-A007-4293-B1F2-97098BE77FBD}" cache="SegmentaciónDeDatos_CRB1111" caption="CRB" style="SlicerStyleDark6" rowHeight="234950"/>
  <slicer name="Tipo de Acción 4" xr10:uid="{CBE87E90-6CF9-47B0-883E-BC82E753DD81}" cache="SegmentaciónDeDatos_Tipo_de_Acción1111" caption="Tipo de Acción" columnCount="3" style="SlicerStyleDark6" rowHeight="234950"/>
</slicers>
</file>

<file path=xl/slicers/slicer6.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spuesta 5" xr10:uid="{96B1366B-71C0-4869-A0A8-71DD89480688}" cache="SegmentaciónDeDatos_Respuesta12" caption="Respuesta" style="SlicerStyleDark6" rowHeight="234950"/>
  <slicer name="Nivel de conformidad 5" xr10:uid="{AE92E68F-A848-43F6-A7E4-575E0F7E04B5}" cache="SegmentaciónDeDatos_Nivel_de_conformidad12" caption="Nivel de conformidad" style="SlicerStyleDark6" rowHeight="234950"/>
  <slicer name="Criterio 5" xr10:uid="{5E64B6EE-A2FB-420A-915C-38B34B48BE64}" cache="SegmentaciónDeDatos_Criterio12" caption="Criterio" columnCount="4" style="SlicerStyleDark6" rowHeight="234950"/>
  <slicer name="PMC 6" xr10:uid="{E29B3D88-19F0-4DBD-A224-9EA8D9A10179}" cache="SegmentaciónDeDatos_PMC112" caption="PMC" style="SlicerStyleDark6" rowHeight="234950"/>
  <slicer name="CRB 5" xr10:uid="{135155D0-A027-44C1-A53E-5EFE2BC9CF63}" cache="SegmentaciónDeDatos_CRB12" caption="CRB" style="SlicerStyleDark6" rowHeight="234950"/>
  <slicer name="Tipo de Acción 5" xr10:uid="{9EBBE638-91F8-45C6-AC35-2F2F712FEB3D}" cache="SegmentaciónDeDatos_Tipo_de_Acción12" caption="Tipo de Acción" columnCount="3" style="SlicerStyleDark6" rowHeight="234950"/>
</slicers>
</file>

<file path=xl/slicers/slicer7.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spuesta 6" xr10:uid="{C283AC6A-CF7D-4ED3-83C1-98F029B18A50}" cache="SegmentaciónDeDatos_Respuesta121" caption="Respuesta" style="SlicerStyleDark6" rowHeight="234950"/>
  <slicer name="Nivel de conformidad 6" xr10:uid="{16F34187-04B1-438B-B0B2-4858D16B55C7}" cache="SegmentaciónDeDatos_Nivel_de_conformidad121" caption="Nivel de conformidad" style="SlicerStyleDark6" rowHeight="234950"/>
  <slicer name="Criterio 6" xr10:uid="{36026B70-3C5B-465C-8F9E-D7FE69B57100}" cache="SegmentaciónDeDatos_Criterio121" caption="Criterio" columnCount="4" style="SlicerStyleDark6" rowHeight="234950"/>
  <slicer name="PMC 7" xr10:uid="{4A5B1B1A-EC11-4AA5-9549-7BF7D0F28D2D}" cache="SegmentaciónDeDatos_PMC1121" caption="PMC" style="SlicerStyleDark6" rowHeight="234950"/>
  <slicer name="CRB 6" xr10:uid="{74863A79-C169-40F7-8D04-2A4661D52BA8}" cache="SegmentaciónDeDatos_CRB121" caption="CRB" style="SlicerStyleDark6" rowHeight="234950"/>
  <slicer name="Tipo de Acción 6" xr10:uid="{C4E1B70B-CAE7-48FC-985B-2A767B612884}" cache="SegmentaciónDeDatos_Tipo_de_Acción121" caption="Tipo de Acción" columnCount="3" style="SlicerStyleDark6" rowHeight="234950"/>
</slicers>
</file>

<file path=xl/slicers/slicer8.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spuesta 7" xr10:uid="{A6258723-2FBF-4B31-848F-5E790FF895F5}" cache="SegmentaciónDeDatos_Respuesta1211" caption="Respuesta" style="SlicerStyleDark6" rowHeight="234950"/>
  <slicer name="Nivel de conformidad 7" xr10:uid="{24D3A1F3-47F3-4BAB-AD03-449F1233E90C}" cache="SegmentaciónDeDatos_Nivel_de_conformidad1211" caption="Nivel de conformidad" style="SlicerStyleDark6" rowHeight="234950"/>
  <slicer name="Criterio 7" xr10:uid="{43094CF2-23ED-4E38-95FB-E8109D2AADA1}" cache="SegmentaciónDeDatos_Criterio1211" caption="Criterio" columnCount="4" style="SlicerStyleDark6" rowHeight="234950"/>
  <slicer name="PMC 8" xr10:uid="{3F9D9B32-49AE-4A28-BD37-58642BBF0E1B}" cache="SegmentaciónDeDatos_PMC11211" caption="PMC" style="SlicerStyleDark6" rowHeight="234950"/>
  <slicer name="CRB 7" xr10:uid="{0F41B602-4759-4CF6-82F9-F3F504B816BA}" cache="SegmentaciónDeDatos_CRB1211" caption="CRB" style="SlicerStyleDark6" rowHeight="234950"/>
  <slicer name="Tipo de Acción 7" xr10:uid="{0DEAB76E-6266-4725-BD1C-2DB90AA18750}" cache="SegmentaciónDeDatos_Tipo_de_Acción1211" caption="Tipo de Acción" columnCount="3" style="SlicerStyleDark6" rowHeight="234950"/>
</slicers>
</file>

<file path=xl/slicers/slicer9.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spuesta 8" xr10:uid="{F914E420-3B92-49EC-AB24-9ACB33B559F3}" cache="SegmentaciónDeDatos_Respuesta122" caption="Respuesta" style="SlicerStyleDark6" rowHeight="234950"/>
  <slicer name="Nivel de conformidad 8" xr10:uid="{C2BECF9C-2DA5-48E4-8A95-52B2879C5D1B}" cache="SegmentaciónDeDatos_Nivel_de_conformidad122" caption="Nivel de conformidad" style="SlicerStyleDark6" rowHeight="234950"/>
  <slicer name="Criterio 8" xr10:uid="{5ACFB46E-0775-47DA-A8BE-2BA02B176F8A}" cache="SegmentaciónDeDatos_Criterio122" caption="Criterio" columnCount="4" style="SlicerStyleDark6" rowHeight="234950"/>
  <slicer name="PMC 9" xr10:uid="{071FE0D3-BD4F-43E1-8B92-28E3E9C7A109}" cache="SegmentaciónDeDatos_PMC1122" caption="PMC" style="SlicerStyleDark6" rowHeight="234950"/>
  <slicer name="CRB 8" xr10:uid="{C10592BC-94B0-4953-957B-14649FEB24E2}" cache="SegmentaciónDeDatos_CRB122" caption="CRB" style="SlicerStyleDark6" rowHeight="234950"/>
  <slicer name="Tipo de Acción 8" xr10:uid="{48B958EA-DBB6-4838-8CC1-DFB42ED34A48}" cache="SegmentaciónDeDatos_Tipo_de_Acción122" caption="Tipo de Acción" columnCount="3" style="SlicerStyleDark6"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77A2825-E1EB-48F1-AD58-150CE364842B}" name="Principio1" displayName="Principio1" ref="A12:I42" totalsRowShown="0" headerRowDxfId="249" dataDxfId="247" headerRowBorderDxfId="248" tableBorderDxfId="246">
  <autoFilter ref="A12:I42"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83B4504B-8B77-4D96-9235-CC7749FAB629}" name="N° de pregunta" dataDxfId="245">
      <calculatedColumnFormula>Respuestas!C11</calculatedColumnFormula>
    </tableColumn>
    <tableColumn id="2" xr3:uid="{C0DE73DF-2E94-41A8-959A-48FE87AE7EEA}" name="Criterio" dataDxfId="244">
      <calculatedColumnFormula>Respuestas!D11</calculatedColumnFormula>
    </tableColumn>
    <tableColumn id="3" xr3:uid="{0D761CB6-97EC-4857-924C-671AAC34C715}" name="Preguntas" dataDxfId="243">
      <calculatedColumnFormula>Respuestas!F11</calculatedColumnFormula>
    </tableColumn>
    <tableColumn id="6" xr3:uid="{DF2239F8-A397-4D50-B88A-E6E8EA05A6D0}" name="PMC" dataDxfId="242">
      <calculatedColumnFormula>+Respuestas!E11</calculatedColumnFormula>
    </tableColumn>
    <tableColumn id="8" xr3:uid="{A6F62B69-A56B-4EE2-9DBE-BD0CD6BD5D49}" name="CRB" dataDxfId="241"/>
    <tableColumn id="4" xr3:uid="{22B679D8-CF8F-4F86-90BC-F61450CF4B8D}" name="Respuesta" dataDxfId="240"/>
    <tableColumn id="7" xr3:uid="{73F0D092-8154-4CEC-A40E-607835E89983}" name="Nivel de conformidad" dataDxfId="239">
      <calculatedColumnFormula>IF(Principio1[[#This Row],[Respuesta]]="Sí","Conformidad",IF(Principio1[[#This Row],[Respuesta]]="No","No conforme","No Aplica"))</calculatedColumnFormula>
    </tableColumn>
    <tableColumn id="9" xr3:uid="{0BA7A2D7-3812-47E1-8B79-3E73DA3170AB}" name="Tipo de Acción" dataDxfId="238">
      <calculatedColumnFormula>IF(Principio1[[#This Row],[Respuesta]]="Sí",[1]Respuestas!I12," ")</calculatedColumnFormula>
    </tableColumn>
    <tableColumn id="5" xr3:uid="{3D9A9C43-00E3-4C26-9026-D13AED8D4365}" name="Actividades" dataDxfId="237"/>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4A12432-2E62-4C12-8C08-A3FED3BE5003}" name="Principio1311" displayName="Principio1311" ref="A12:I55" totalsRowShown="0" headerRowDxfId="132" dataDxfId="130" headerRowBorderDxfId="131" tableBorderDxfId="129">
  <autoFilter ref="A12:I55"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F19EE197-524C-4DE9-B271-402F3DDDA7BD}" name="N° de pregunta" dataDxfId="128">
      <calculatedColumnFormula>Respuestas!C41</calculatedColumnFormula>
    </tableColumn>
    <tableColumn id="2" xr3:uid="{C90FC017-6BF1-42BD-AF66-010DCD190EC0}" name="Criterio" dataDxfId="127">
      <calculatedColumnFormula>Respuestas!D41</calculatedColumnFormula>
    </tableColumn>
    <tableColumn id="3" xr3:uid="{229D9F6A-B55B-46E5-9608-3B7E00E66C56}" name="Preguntas" dataDxfId="126">
      <calculatedColumnFormula>Respuestas!F41</calculatedColumnFormula>
    </tableColumn>
    <tableColumn id="6" xr3:uid="{8B1BBEA7-F31F-4102-9E02-8CDB2F09CAA9}" name="PMC" dataDxfId="125">
      <calculatedColumnFormula>+Respuestas!E41</calculatedColumnFormula>
    </tableColumn>
    <tableColumn id="8" xr3:uid="{EF08C0C3-9AC9-4738-B901-4ACB0EF3AAE8}" name="CRB" dataDxfId="124"/>
    <tableColumn id="4" xr3:uid="{69D6F426-D2B0-4B1D-901A-7FDD08D31F76}" name="Respuesta" dataDxfId="123"/>
    <tableColumn id="7" xr3:uid="{0A00A98E-15F3-4ECB-BC5E-95564937B03B}" name="Nivel de conformidad" dataDxfId="122">
      <calculatedColumnFormula>IF(Principio1311[[#This Row],[Respuesta]]="Sí","Conformidad",IF(Principio1311[[#This Row],[Respuesta]]="No","No conforme","No Aplica"))</calculatedColumnFormula>
    </tableColumn>
    <tableColumn id="9" xr3:uid="{700C1EA3-D20D-4A74-9685-B37A199E9B4C}" name="Tipo de Acción" dataDxfId="121">
      <calculatedColumnFormula>IF(Principio1311[[#This Row],[Respuesta]]="Sí",[1]Respuestas!I12," ")</calculatedColumnFormula>
    </tableColumn>
    <tableColumn id="5" xr3:uid="{6F59DA63-AF73-4EC8-B596-C9DA67D43D88}" name="Actividades" dataDxfId="120"/>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657E3E6-86FC-4852-A726-AE17ED849BA8}" name="Principio112" displayName="Principio112" ref="A12:H267" totalsRowShown="0" headerRowDxfId="119" dataDxfId="117" headerRowBorderDxfId="118" tableBorderDxfId="116">
  <autoFilter ref="A12:H267"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FF578A59-860C-40F8-851A-185EF01D87B3}" name="N° de pregunta" dataDxfId="115">
      <calculatedColumnFormula>Respuestas!C11</calculatedColumnFormula>
    </tableColumn>
    <tableColumn id="12" xr3:uid="{7B8DFC3A-6DF4-461A-BC91-CC20E6473AE3}" name="Principio" dataDxfId="114"/>
    <tableColumn id="2" xr3:uid="{A2919B14-B5B2-4E50-9573-2915D380C607}" name="Criterio" dataDxfId="113">
      <calculatedColumnFormula>Respuestas!D11</calculatedColumnFormula>
    </tableColumn>
    <tableColumn id="3" xr3:uid="{F16ED45E-F62F-4288-9930-7961B7DBB78B}" name="Preguntas" dataDxfId="112">
      <calculatedColumnFormula>Respuestas!F11</calculatedColumnFormula>
    </tableColumn>
    <tableColumn id="6" xr3:uid="{6E56FF90-EB54-4A7C-BCE9-686DE2417C2D}" name="PMC" dataDxfId="111">
      <calculatedColumnFormula>+Respuestas!E11</calculatedColumnFormula>
    </tableColumn>
    <tableColumn id="8" xr3:uid="{5431E744-6DC9-44B2-80FC-3B3796EC5D31}" name="CRB" dataDxfId="110">
      <calculatedColumnFormula>+Principio1[[#This Row],[CRB]]</calculatedColumnFormula>
    </tableColumn>
    <tableColumn id="4" xr3:uid="{947AE4BA-E3DE-4BD6-9B7A-ADABB6F5475F}" name="Respuesta" dataDxfId="109"/>
    <tableColumn id="7" xr3:uid="{65C50D37-18DE-42BC-B930-322EBEED15ED}" name="Nivel de conformidad" dataDxfId="108">
      <calculatedColumnFormula>IF(Principio112[[#This Row],[Respuesta]]="Sí","Conformidad",IF(Principio112[[#This Row],[Respuesta]]="No","No conforme","No Aplica"))</calculatedColumnFormula>
    </tableColumn>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F6AC892-8E6E-473C-9980-70AC74AC0DA9}" name="Principio11213" displayName="Principio11213" ref="A12:J267" totalsRowShown="0" headerRowDxfId="107" dataDxfId="105" headerRowBorderDxfId="106" tableBorderDxfId="104">
  <autoFilter ref="A12:J267"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A53DA5AE-77AC-4360-B788-EDF14754E32B}" name="N° de pregunta" dataDxfId="103">
      <calculatedColumnFormula>Respuestas!C11</calculatedColumnFormula>
    </tableColumn>
    <tableColumn id="12" xr3:uid="{311E6F41-2D4F-408C-A4A6-1F888FB0EA42}" name="Principio" dataDxfId="102"/>
    <tableColumn id="2" xr3:uid="{14EB4B4B-FEC4-44EA-862C-AD9172D4AAAA}" name="Criterio" dataDxfId="101">
      <calculatedColumnFormula>Respuestas!D11</calculatedColumnFormula>
    </tableColumn>
    <tableColumn id="3" xr3:uid="{7DBE304F-F536-4B8F-96BD-82E52E32582C}" name="Preguntas" dataDxfId="100">
      <calculatedColumnFormula>Respuestas!F11</calculatedColumnFormula>
    </tableColumn>
    <tableColumn id="6" xr3:uid="{227BC623-15EC-4A5F-ADA1-C0D9F29D7A2E}" name="PMC" dataDxfId="99">
      <calculatedColumnFormula>+Respuestas!E11</calculatedColumnFormula>
    </tableColumn>
    <tableColumn id="8" xr3:uid="{9C372B3B-E3F9-4D51-8A6F-2BACFA26DE08}" name="CRB" dataDxfId="98">
      <calculatedColumnFormula>+Principio1[[#This Row],[CRB]]</calculatedColumnFormula>
    </tableColumn>
    <tableColumn id="4" xr3:uid="{901BFE63-71FB-497B-ACBB-93DCCB62838F}" name="Respuesta" dataDxfId="97"/>
    <tableColumn id="7" xr3:uid="{A27E7436-48A3-478A-8692-266FEACCD571}" name="Nivel de conformidad" dataDxfId="96">
      <calculatedColumnFormula>IF(Principio11213[[#This Row],[Respuesta]]="Sí","Conformidad",IF(Principio11213[[#This Row],[Respuesta]]="No","No conforme","No Aplica"))</calculatedColumnFormula>
    </tableColumn>
    <tableColumn id="9" xr3:uid="{C55D6C31-0E36-4CDE-8D9F-81DA8A98A212}" name="Tipo de Acción" dataDxfId="95">
      <calculatedColumnFormula>IF(Principio11213[[#This Row],[Respuesta]]="Sí",[1]Respuestas!I12," ")</calculatedColumnFormula>
    </tableColumn>
    <tableColumn id="5" xr3:uid="{A310D1EB-8889-46DF-B479-B34F8D702F09}" name="Actividades" dataDxfId="9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D6A7637-A5C3-4891-B135-410096113D2B}" name="Principio13" displayName="Principio13" ref="A12:I59" totalsRowShown="0" headerRowDxfId="236" dataDxfId="234" headerRowBorderDxfId="235" tableBorderDxfId="233">
  <autoFilter ref="A12:I59"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693E3D20-7E95-4DB0-8B9E-CF6E7F67CF7C}" name="N° de pregunta" dataDxfId="232">
      <calculatedColumnFormula>Respuestas!C41</calculatedColumnFormula>
    </tableColumn>
    <tableColumn id="2" xr3:uid="{D17EF3DF-D727-41D5-93C9-2AB26EB1A625}" name="Criterio" dataDxfId="231">
      <calculatedColumnFormula>Respuestas!D41</calculatedColumnFormula>
    </tableColumn>
    <tableColumn id="3" xr3:uid="{84F40507-0E30-4876-BF2F-3277D0D7D557}" name="Preguntas" dataDxfId="230">
      <calculatedColumnFormula>Respuestas!F41</calculatedColumnFormula>
    </tableColumn>
    <tableColumn id="6" xr3:uid="{473CC3FE-61C1-44CC-BE2D-48FF4631D979}" name="PMC" dataDxfId="229">
      <calculatedColumnFormula>+Respuestas!E41</calculatedColumnFormula>
    </tableColumn>
    <tableColumn id="8" xr3:uid="{F51B50AA-7A92-4208-825D-FB831A354700}" name="CRB" dataDxfId="228"/>
    <tableColumn id="4" xr3:uid="{EA359D00-EF1E-47E4-A858-7E77286A9B21}" name="Respuesta" dataDxfId="227"/>
    <tableColumn id="7" xr3:uid="{A64BAF33-A859-4ED4-8ECD-1865C69BF2F0}" name="Nivel de conformidad" dataDxfId="226">
      <calculatedColumnFormula>IF(Principio13[[#This Row],[Respuesta]]="Sí","Conformidad",IF(Principio13[[#This Row],[Respuesta]]="No","No conforme","No Aplica"))</calculatedColumnFormula>
    </tableColumn>
    <tableColumn id="9" xr3:uid="{7FE1E1BB-2505-4488-9B6A-209825AE812F}" name="Tipo de Acción" dataDxfId="225">
      <calculatedColumnFormula>IF(Principio13[[#This Row],[Respuesta]]="Sí",[1]Respuestas!I12," ")</calculatedColumnFormula>
    </tableColumn>
    <tableColumn id="5" xr3:uid="{FBB95E0E-2575-4732-AE0B-C3DA2D5B85F4}" name="Actividades" dataDxfId="22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1D5FD6D-50B3-4CC6-AD2D-291783EF36CC}" name="Principio134" displayName="Principio134" ref="A12:I33" totalsRowShown="0" headerRowDxfId="223" dataDxfId="221" headerRowBorderDxfId="222" tableBorderDxfId="220">
  <autoFilter ref="A12:I33"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6FDCF2EB-1B16-4980-863B-5F430649469B}" name="N° de pregunta" dataDxfId="219">
      <calculatedColumnFormula>Respuestas!C41</calculatedColumnFormula>
    </tableColumn>
    <tableColumn id="2" xr3:uid="{E82A82DB-2091-4F4C-8348-811FE8999397}" name="Criterio" dataDxfId="218">
      <calculatedColumnFormula>Respuestas!D41</calculatedColumnFormula>
    </tableColumn>
    <tableColumn id="3" xr3:uid="{9F40F6B6-6024-4F57-B25E-95BE448B6096}" name="Preguntas" dataDxfId="217">
      <calculatedColumnFormula>Respuestas!F41</calculatedColumnFormula>
    </tableColumn>
    <tableColumn id="6" xr3:uid="{22B081D7-DFED-4EC1-AD14-A55C66C3419C}" name="PMC" dataDxfId="216">
      <calculatedColumnFormula>+Respuestas!E41</calculatedColumnFormula>
    </tableColumn>
    <tableColumn id="8" xr3:uid="{460C20BC-BF20-4D9B-9531-E8629778C185}" name="CRB" dataDxfId="215"/>
    <tableColumn id="4" xr3:uid="{0A72B0DB-8A40-4E24-BFDF-2BD6A92E0948}" name="Respuesta" dataDxfId="214"/>
    <tableColumn id="7" xr3:uid="{546539C3-08D6-414C-B499-1798DFEC0F8E}" name="Nivel de conformidad" dataDxfId="213">
      <calculatedColumnFormula>IF(Principio134[[#This Row],[Respuesta]]="Sí","Conformidad",IF(Principio134[[#This Row],[Respuesta]]="No","No conforme","No Aplica"))</calculatedColumnFormula>
    </tableColumn>
    <tableColumn id="9" xr3:uid="{ACCF56BC-DB6F-4E58-8557-40B65ED4033A}" name="Tipo de Acción" dataDxfId="212">
      <calculatedColumnFormula>IF(Principio134[[#This Row],[Respuesta]]="Sí",[1]Respuestas!I12," ")</calculatedColumnFormula>
    </tableColumn>
    <tableColumn id="5" xr3:uid="{8233E8C2-04A3-437F-B2CA-25A0D9D0D1A9}" name="Actividades" dataDxfId="21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4CDDBF5-76F8-4A59-A878-AA820DD63127}" name="Principio1345" displayName="Principio1345" ref="A12:I44" totalsRowShown="0" headerRowDxfId="210" dataDxfId="208" headerRowBorderDxfId="209" tableBorderDxfId="207">
  <autoFilter ref="A12:I44"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2A3A2AE2-3C69-4205-8C02-7CAD766FB047}" name="N° de pregunta" dataDxfId="206">
      <calculatedColumnFormula>Respuestas!C88</calculatedColumnFormula>
    </tableColumn>
    <tableColumn id="2" xr3:uid="{455AD3DF-EDC3-40AF-A35D-41025E9D95A0}" name="Criterio" dataDxfId="205">
      <calculatedColumnFormula>Respuestas!D109</calculatedColumnFormula>
    </tableColumn>
    <tableColumn id="3" xr3:uid="{10F32D50-947F-431F-B203-3124E4C4ADA2}" name="Preguntas" dataDxfId="204">
      <calculatedColumnFormula>Respuestas!F88</calculatedColumnFormula>
    </tableColumn>
    <tableColumn id="6" xr3:uid="{524E1728-B50A-40E3-976A-0AF7A0116959}" name="PMC" dataDxfId="203">
      <calculatedColumnFormula>+Respuestas!E109</calculatedColumnFormula>
    </tableColumn>
    <tableColumn id="8" xr3:uid="{EE4F509D-E448-4E48-9835-8BFCF0F9DEA6}" name="CRB" dataDxfId="202"/>
    <tableColumn id="4" xr3:uid="{E3B55804-430D-4338-9D98-AF5FB3DB19C6}" name="Respuesta" dataDxfId="201"/>
    <tableColumn id="7" xr3:uid="{7EC680A7-522F-4D66-BF47-0F837FF9E012}" name="Nivel de conformidad" dataDxfId="200">
      <calculatedColumnFormula>IF(Principio1345[[#This Row],[Respuesta]]="Sí","Conformidad",IF(Principio1345[[#This Row],[Respuesta]]="No","No conforme","No Aplica"))</calculatedColumnFormula>
    </tableColumn>
    <tableColumn id="9" xr3:uid="{A87C3E34-5038-4CBD-98A0-4008A43532FE}" name="Tipo de Acción" dataDxfId="199">
      <calculatedColumnFormula>IF(Principio1345[[#This Row],[Respuesta]]="Sí",[1]Respuestas!I12," ")</calculatedColumnFormula>
    </tableColumn>
    <tableColumn id="5" xr3:uid="{EFE4E76B-0AAD-4343-8CE7-46515DD05814}" name="Actividades" dataDxfId="19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85C1576-AD68-402D-9D3B-58F4387EEC93}" name="Principio13456" displayName="Principio13456" ref="A12:I30" totalsRowShown="0" headerRowDxfId="197" dataDxfId="195" headerRowBorderDxfId="196" tableBorderDxfId="194">
  <autoFilter ref="A12:I30"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70CE13C7-F403-40E3-A5DF-CCF1DA9B2D52}" name="N° de pregunta" dataDxfId="193">
      <calculatedColumnFormula>Respuestas!C109</calculatedColumnFormula>
    </tableColumn>
    <tableColumn id="2" xr3:uid="{08C37779-42FD-487D-8712-DF2FED02BA9D}" name="Criterio" dataDxfId="192">
      <calculatedColumnFormula>Respuestas!D109</calculatedColumnFormula>
    </tableColumn>
    <tableColumn id="3" xr3:uid="{B5104B6D-48D6-44C3-8D3C-22CC57018AD2}" name="Preguntas" dataDxfId="191">
      <calculatedColumnFormula>Respuestas!F141</calculatedColumnFormula>
    </tableColumn>
    <tableColumn id="6" xr3:uid="{374726A3-37EC-4D35-8925-A59D153F6370}" name="PMC" dataDxfId="190">
      <calculatedColumnFormula>+Respuestas!E109</calculatedColumnFormula>
    </tableColumn>
    <tableColumn id="8" xr3:uid="{4E8735B8-3CA4-4CE4-8060-BD7F1D21C568}" name="CRB" dataDxfId="189"/>
    <tableColumn id="4" xr3:uid="{E8E29BD6-C370-4D5A-80E5-49F582B183FF}" name="Respuesta" dataDxfId="188"/>
    <tableColumn id="7" xr3:uid="{832CA9EB-3FBA-4367-8AA7-BF1AB40A7A0E}" name="Nivel de conformidad" dataDxfId="187">
      <calculatedColumnFormula>IF(Principio13456[[#This Row],[Respuesta]]="Sí","Conformidad",IF(Principio13456[[#This Row],[Respuesta]]="No","No conforme","No Aplica"))</calculatedColumnFormula>
    </tableColumn>
    <tableColumn id="9" xr3:uid="{8655C6DE-5AEA-4873-9931-9D02E027DE41}" name="Tipo de Acción" dataDxfId="186">
      <calculatedColumnFormula>IF(Principio13456[[#This Row],[Respuesta]]="Sí",[1]Respuestas!I12," ")</calculatedColumnFormula>
    </tableColumn>
    <tableColumn id="5" xr3:uid="{1E4F5D2F-32A0-4D0E-844E-D78A8B056DF6}" name="Actividades" dataDxfId="185"/>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99DD5B2-EBB2-4C58-A2CC-BA0E65036915}" name="Principio137" displayName="Principio137" ref="A12:I44" totalsRowShown="0" headerRowDxfId="184" dataDxfId="182" headerRowBorderDxfId="183" tableBorderDxfId="181">
  <autoFilter ref="A12:I44"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48FDD2B-9B18-4A35-A6AA-798226561889}" name="N° de pregunta" dataDxfId="180">
      <calculatedColumnFormula>Respuestas!C41</calculatedColumnFormula>
    </tableColumn>
    <tableColumn id="2" xr3:uid="{CF9BF83A-C2F7-4193-8106-5C979BE775BB}" name="Criterio" dataDxfId="179">
      <calculatedColumnFormula>Respuestas!D41</calculatedColumnFormula>
    </tableColumn>
    <tableColumn id="3" xr3:uid="{AAE6743F-651E-4970-8BAF-52FE4640503B}" name="Preguntas" dataDxfId="178">
      <calculatedColumnFormula>Respuestas!F41</calculatedColumnFormula>
    </tableColumn>
    <tableColumn id="6" xr3:uid="{F90F9B61-F729-45F6-AEDB-E51EFBF2BA55}" name="PMC" dataDxfId="177">
      <calculatedColumnFormula>+Respuestas!E41</calculatedColumnFormula>
    </tableColumn>
    <tableColumn id="8" xr3:uid="{5DFEE896-F59D-47EA-B998-1681EEB3F7CA}" name="CRB" dataDxfId="176"/>
    <tableColumn id="4" xr3:uid="{54768624-FE97-41B3-B29B-BD335ED8B26B}" name="Respuesta" dataDxfId="175"/>
    <tableColumn id="7" xr3:uid="{9FC10FC6-9FDD-419F-A81D-8BEE872A5777}" name="Nivel de conformidad" dataDxfId="174">
      <calculatedColumnFormula>IF(Principio137[[#This Row],[Respuesta]]="Sí","Conformidad",IF(Principio137[[#This Row],[Respuesta]]="No","No conforme","No Aplica"))</calculatedColumnFormula>
    </tableColumn>
    <tableColumn id="9" xr3:uid="{E529052F-38A5-41E4-B4C5-64130F7CAD4C}" name="Tipo de Acción" dataDxfId="173">
      <calculatedColumnFormula>IF(Principio137[[#This Row],[Respuesta]]="Sí",[1]Respuestas!I12," ")</calculatedColumnFormula>
    </tableColumn>
    <tableColumn id="5" xr3:uid="{7F468250-4B24-46F9-8604-0F3A67F85252}" name="Actividades" dataDxfId="17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4A22230-5755-46C3-853B-2F1F6D9C27C9}" name="Principio1378" displayName="Principio1378" ref="A12:I24" totalsRowShown="0" headerRowDxfId="171" dataDxfId="169" headerRowBorderDxfId="170" tableBorderDxfId="168">
  <autoFilter ref="A12:I24"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66FD229D-27D0-489F-90D5-FCDE41EF80E7}" name="N° de pregunta" dataDxfId="167">
      <calculatedColumnFormula>Respuestas!C159</calculatedColumnFormula>
    </tableColumn>
    <tableColumn id="2" xr3:uid="{3A458373-3A96-45D1-9EE9-4BBF3FD6F764}" name="Criterio" dataDxfId="166">
      <calculatedColumnFormula>Respuestas!D159</calculatedColumnFormula>
    </tableColumn>
    <tableColumn id="3" xr3:uid="{5E70EF5D-9DFF-4059-AE25-BD453F7B3CBA}" name="Preguntas" dataDxfId="165">
      <calculatedColumnFormula>Respuestas!F159</calculatedColumnFormula>
    </tableColumn>
    <tableColumn id="6" xr3:uid="{C932467A-CA51-4D76-BA77-1395983A9955}" name="PMC" dataDxfId="164">
      <calculatedColumnFormula>+Respuestas!E159</calculatedColumnFormula>
    </tableColumn>
    <tableColumn id="8" xr3:uid="{13D39179-54FF-4A8B-910A-211D1C5322FD}" name="CRB" dataDxfId="163"/>
    <tableColumn id="4" xr3:uid="{37CE085E-BE47-4D41-B80E-B66CBFAF2E4A}" name="Respuesta" dataDxfId="162"/>
    <tableColumn id="7" xr3:uid="{71EC310F-C331-45BD-891B-EE358E5A5448}" name="Nivel de conformidad" dataDxfId="161">
      <calculatedColumnFormula>IF(Principio1378[[#This Row],[Respuesta]]="Sí","Conformidad",IF(Principio1378[[#This Row],[Respuesta]]="No","No conforme","No Aplica"))</calculatedColumnFormula>
    </tableColumn>
    <tableColumn id="9" xr3:uid="{76B30F58-21FD-4BD0-B2AB-8D93959B80D4}" name="Tipo de Acción" dataDxfId="160">
      <calculatedColumnFormula>IF(Principio1378[[#This Row],[Respuesta]]="Sí",[1]Respuestas!I12," ")</calculatedColumnFormula>
    </tableColumn>
    <tableColumn id="5" xr3:uid="{884F9CBA-2807-4DFC-BC74-2EEC7C5ED3BD}" name="Actividades" dataDxfId="159"/>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BE20C02-39C4-4A8F-92E8-60D67655CC6A}" name="Principio13789" displayName="Principio13789" ref="A12:I20" totalsRowShown="0" headerRowDxfId="158" dataDxfId="156" headerRowBorderDxfId="157" tableBorderDxfId="155">
  <autoFilter ref="A12:I20"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50D4F650-864D-452A-86A5-B07A3545FDB6}" name="N° de pregunta" dataDxfId="154">
      <calculatedColumnFormula>Respuestas!C190</calculatedColumnFormula>
    </tableColumn>
    <tableColumn id="2" xr3:uid="{AC4725B6-0E3E-4722-B59F-C0722EC5BB63}" name="Criterio" dataDxfId="153">
      <calculatedColumnFormula>Respuestas!D190</calculatedColumnFormula>
    </tableColumn>
    <tableColumn id="3" xr3:uid="{DBA08763-A4E0-4BFA-801C-A0C4E6025CA5}" name="Preguntas" dataDxfId="152">
      <calculatedColumnFormula>Respuestas!F190</calculatedColumnFormula>
    </tableColumn>
    <tableColumn id="6" xr3:uid="{B22C0D40-2E6D-4BEE-9CD2-DD2E4068AE41}" name="PMC" dataDxfId="151">
      <calculatedColumnFormula>+Respuestas!E190</calculatedColumnFormula>
    </tableColumn>
    <tableColumn id="8" xr3:uid="{987689CA-0922-44C1-BB2F-98306EDA2C59}" name="CRB" dataDxfId="150"/>
    <tableColumn id="4" xr3:uid="{A1B14121-ED00-4187-9143-E74EBB1DCCC4}" name="Respuesta" dataDxfId="149"/>
    <tableColumn id="7" xr3:uid="{6FC283D1-425F-4830-8B0F-71208D2C3630}" name="Nivel de conformidad" dataDxfId="148">
      <calculatedColumnFormula>IF(Principio13789[[#This Row],[Respuesta]]="Sí","Conformidad",IF(Principio13789[[#This Row],[Respuesta]]="No","No conforme","No Aplica"))</calculatedColumnFormula>
    </tableColumn>
    <tableColumn id="9" xr3:uid="{F26B279B-365A-439E-89F6-7C1915AB703A}" name="Tipo de Acción" dataDxfId="147">
      <calculatedColumnFormula>IF(Principio13789[[#This Row],[Respuesta]]="Sí",[1]Respuestas!I12," ")</calculatedColumnFormula>
    </tableColumn>
    <tableColumn id="5" xr3:uid="{3F7FE567-4606-483A-856E-83EE0F015EF8}" name="Actividades" dataDxfId="146"/>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C6061E9-6203-47EA-B0E2-30286555755C}" name="Principio13710" displayName="Principio13710" ref="A12:I25" totalsRowShown="0" headerRowDxfId="145" dataDxfId="143" headerRowBorderDxfId="144" tableBorderDxfId="142">
  <autoFilter ref="A12:I25"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29FE41DF-6169-4F8F-BE07-BF96CA3957B2}" name="N° de pregunta" dataDxfId="141">
      <calculatedColumnFormula>Respuestas!C210</calculatedColumnFormula>
    </tableColumn>
    <tableColumn id="2" xr3:uid="{2965DA72-ACFC-457B-9C5C-BD13F28ACD82}" name="Criterio" dataDxfId="140">
      <calculatedColumnFormula>Respuestas!D210</calculatedColumnFormula>
    </tableColumn>
    <tableColumn id="3" xr3:uid="{C825227F-96FC-4BF5-AEBF-2E9E15A80C96}" name="Preguntas" dataDxfId="139">
      <calculatedColumnFormula>Respuestas!F210</calculatedColumnFormula>
    </tableColumn>
    <tableColumn id="6" xr3:uid="{36B9214C-5A84-4823-B3B5-2F678FDCA8E5}" name="PMC" dataDxfId="138">
      <calculatedColumnFormula>+Respuestas!E210</calculatedColumnFormula>
    </tableColumn>
    <tableColumn id="8" xr3:uid="{5E604A07-8233-4B01-BF4E-A325A6C61662}" name="CRB" dataDxfId="137"/>
    <tableColumn id="4" xr3:uid="{4A24A5B5-76A0-4507-A9F4-71A79B742EEB}" name="Respuesta" dataDxfId="136"/>
    <tableColumn id="7" xr3:uid="{62D5B29A-C470-4EA1-B5D8-07BDE8F45B30}" name="Nivel de conformidad" dataDxfId="135">
      <calculatedColumnFormula>IF(Principio13710[[#This Row],[Respuesta]]="Sí","Conformidad",IF(Principio13710[[#This Row],[Respuesta]]="No","No conforme","No Aplica"))</calculatedColumnFormula>
    </tableColumn>
    <tableColumn id="9" xr3:uid="{357C20C5-10FC-4419-BFBA-0EC336F7C497}" name="Tipo de Acción" dataDxfId="134">
      <calculatedColumnFormula>IF(Principio13710[[#This Row],[Respuesta]]="Sí",[1]Respuestas!I12," ")</calculatedColumnFormula>
    </tableColumn>
    <tableColumn id="5" xr3:uid="{84496537-B128-4BE0-AA56-8A00F67E12DA}" name="Actividades" dataDxfId="133"/>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microsoft.com/office/2007/relationships/slicer" Target="../slicers/slicer8.xml"/><Relationship Id="rId2" Type="http://schemas.openxmlformats.org/officeDocument/2006/relationships/table" Target="../tables/table8.x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microsoft.com/office/2007/relationships/slicer" Target="../slicers/slicer9.xml"/><Relationship Id="rId2" Type="http://schemas.openxmlformats.org/officeDocument/2006/relationships/table" Target="../tables/table9.x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microsoft.com/office/2007/relationships/slicer" Target="../slicers/slicer10.xml"/><Relationship Id="rId2" Type="http://schemas.openxmlformats.org/officeDocument/2006/relationships/table" Target="../tables/table10.x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microsoft.com/office/2007/relationships/slicer" Target="../slicers/slicer11.xml"/><Relationship Id="rId2" Type="http://schemas.openxmlformats.org/officeDocument/2006/relationships/table" Target="../tables/table11.x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microsoft.com/office/2007/relationships/slicer" Target="../slicers/slicer12.xml"/><Relationship Id="rId2" Type="http://schemas.openxmlformats.org/officeDocument/2006/relationships/table" Target="../tables/table12.xml"/><Relationship Id="rId1" Type="http://schemas.openxmlformats.org/officeDocument/2006/relationships/drawing" Target="../drawings/drawing1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4.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table" Target="../tables/table2.x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microsoft.com/office/2007/relationships/slicer" Target="../slicers/slicer3.xml"/><Relationship Id="rId2" Type="http://schemas.openxmlformats.org/officeDocument/2006/relationships/table" Target="../tables/table3.x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microsoft.com/office/2007/relationships/slicer" Target="../slicers/slicer4.xml"/><Relationship Id="rId2" Type="http://schemas.openxmlformats.org/officeDocument/2006/relationships/table" Target="../tables/table4.x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microsoft.com/office/2007/relationships/slicer" Target="../slicers/slicer5.xml"/><Relationship Id="rId2" Type="http://schemas.openxmlformats.org/officeDocument/2006/relationships/table" Target="../tables/table5.x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microsoft.com/office/2007/relationships/slicer" Target="../slicers/slicer6.xml"/><Relationship Id="rId2" Type="http://schemas.openxmlformats.org/officeDocument/2006/relationships/table" Target="../tables/table6.x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microsoft.com/office/2007/relationships/slicer" Target="../slicers/slicer7.xml"/><Relationship Id="rId2" Type="http://schemas.openxmlformats.org/officeDocument/2006/relationships/table" Target="../tables/table7.x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9E8EE-4D7C-4241-A192-C039C05A6C02}">
  <sheetPr>
    <tabColor theme="1"/>
  </sheetPr>
  <dimension ref="A1:D24"/>
  <sheetViews>
    <sheetView tabSelected="1" zoomScale="70" zoomScaleNormal="70" workbookViewId="0">
      <pane xSplit="4" ySplit="3" topLeftCell="G8" activePane="bottomRight" state="frozen"/>
      <selection pane="topRight" activeCell="E1" sqref="E1"/>
      <selection pane="bottomLeft" activeCell="A4" sqref="A4"/>
      <selection pane="bottomRight" activeCell="B12" sqref="B12:C12"/>
    </sheetView>
  </sheetViews>
  <sheetFormatPr defaultColWidth="11.54296875" defaultRowHeight="19.899999999999999" customHeight="1" x14ac:dyDescent="0.35"/>
  <cols>
    <col min="1" max="1" width="5.54296875" style="1" customWidth="1"/>
    <col min="2" max="2" width="146" style="1" customWidth="1"/>
    <col min="3" max="3" width="45.7265625" style="1" customWidth="1"/>
    <col min="4" max="4" width="5.7265625" style="1" customWidth="1"/>
    <col min="5" max="16384" width="11.54296875" style="68"/>
  </cols>
  <sheetData>
    <row r="1" spans="1:4" ht="25.15" customHeight="1" thickBot="1" x14ac:dyDescent="0.4">
      <c r="A1" s="166" t="s">
        <v>0</v>
      </c>
      <c r="B1" s="167"/>
      <c r="C1" s="167"/>
      <c r="D1" s="168"/>
    </row>
    <row r="2" spans="1:4" ht="19.899999999999999" customHeight="1" x14ac:dyDescent="0.35">
      <c r="A2" s="169" t="s">
        <v>689</v>
      </c>
      <c r="B2" s="170"/>
      <c r="C2" s="170"/>
      <c r="D2" s="171"/>
    </row>
    <row r="3" spans="1:4" ht="10.15" customHeight="1" x14ac:dyDescent="0.35"/>
    <row r="4" spans="1:4" s="110" customFormat="1" ht="30" customHeight="1" x14ac:dyDescent="0.35">
      <c r="A4" s="9"/>
      <c r="B4" s="172" t="s">
        <v>1</v>
      </c>
      <c r="C4" s="172"/>
      <c r="D4" s="1"/>
    </row>
    <row r="5" spans="1:4" ht="10.15" customHeight="1" x14ac:dyDescent="0.35"/>
    <row r="6" spans="1:4" ht="30" customHeight="1" x14ac:dyDescent="0.35">
      <c r="B6" s="172" t="s">
        <v>2</v>
      </c>
      <c r="C6" s="172"/>
    </row>
    <row r="7" spans="1:4" ht="10.15" customHeight="1" x14ac:dyDescent="0.35"/>
    <row r="8" spans="1:4" ht="45" customHeight="1" x14ac:dyDescent="0.35">
      <c r="B8" s="172" t="s">
        <v>3</v>
      </c>
      <c r="C8" s="172"/>
    </row>
    <row r="9" spans="1:4" ht="10.15" customHeight="1" x14ac:dyDescent="0.35"/>
    <row r="10" spans="1:4" ht="75" customHeight="1" x14ac:dyDescent="0.35">
      <c r="B10" s="165" t="s">
        <v>690</v>
      </c>
      <c r="C10" s="165"/>
    </row>
    <row r="11" spans="1:4" ht="10.15" customHeight="1" x14ac:dyDescent="0.35"/>
    <row r="12" spans="1:4" ht="64.900000000000006" customHeight="1" x14ac:dyDescent="0.35">
      <c r="B12" s="161" t="s">
        <v>4</v>
      </c>
      <c r="C12" s="162"/>
    </row>
    <row r="13" spans="1:4" ht="10.15" customHeight="1" x14ac:dyDescent="0.35"/>
    <row r="14" spans="1:4" ht="130.15" customHeight="1" x14ac:dyDescent="0.35">
      <c r="B14" s="163" t="s">
        <v>5</v>
      </c>
      <c r="C14" s="163"/>
    </row>
    <row r="15" spans="1:4" ht="10.15" customHeight="1" x14ac:dyDescent="0.35"/>
    <row r="16" spans="1:4" ht="75" customHeight="1" x14ac:dyDescent="0.35">
      <c r="B16" s="117" t="s">
        <v>6</v>
      </c>
    </row>
    <row r="17" spans="2:3" ht="10.15" customHeight="1" x14ac:dyDescent="0.35"/>
    <row r="18" spans="2:3" ht="75" customHeight="1" x14ac:dyDescent="0.35">
      <c r="B18" s="118" t="s">
        <v>7</v>
      </c>
    </row>
    <row r="19" spans="2:3" ht="10.15" customHeight="1" x14ac:dyDescent="0.35"/>
    <row r="20" spans="2:3" ht="75" customHeight="1" x14ac:dyDescent="0.35">
      <c r="B20" s="164" t="s">
        <v>8</v>
      </c>
      <c r="C20" s="164"/>
    </row>
    <row r="21" spans="2:3" ht="10.15" customHeight="1" x14ac:dyDescent="0.35"/>
    <row r="22" spans="2:3" ht="45" customHeight="1" x14ac:dyDescent="0.35">
      <c r="B22" s="165" t="s">
        <v>9</v>
      </c>
      <c r="C22" s="165"/>
    </row>
    <row r="23" spans="2:3" ht="10.15" customHeight="1" x14ac:dyDescent="0.35"/>
    <row r="24" spans="2:3" ht="60" customHeight="1" x14ac:dyDescent="0.35">
      <c r="B24" s="165" t="s">
        <v>10</v>
      </c>
      <c r="C24" s="165"/>
    </row>
  </sheetData>
  <sheetProtection algorithmName="SHA-512" hashValue="LY/gjY2E8Us0LmwLu/4pCeGS+cPIonkUSt8H12Aw1ufl4QY0BtMHc9CcJ16a/Y5LtbjpLIaCVJjDVQ0jGVZVZA==" saltValue="kEm+zOkPaPxxLTlqu9F4cQ==" spinCount="100000" sheet="1" objects="1" scenarios="1"/>
  <mergeCells count="11">
    <mergeCell ref="B10:C10"/>
    <mergeCell ref="A1:D1"/>
    <mergeCell ref="A2:D2"/>
    <mergeCell ref="B4:C4"/>
    <mergeCell ref="B6:C6"/>
    <mergeCell ref="B8:C8"/>
    <mergeCell ref="B12:C12"/>
    <mergeCell ref="B14:C14"/>
    <mergeCell ref="B20:C20"/>
    <mergeCell ref="B22:C22"/>
    <mergeCell ref="B24:C24"/>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3B96D-4D91-40A1-A6A5-DD6D4EE09B70}">
  <sheetPr>
    <tabColor rgb="FF78BE20"/>
  </sheetPr>
  <dimension ref="A1:I20"/>
  <sheetViews>
    <sheetView showZeros="0" zoomScale="50" zoomScaleNormal="50" workbookViewId="0">
      <pane xSplit="9" ySplit="12" topLeftCell="J13" activePane="bottomRight" state="frozen"/>
      <selection pane="topRight" activeCell="J1" sqref="J1"/>
      <selection pane="bottomLeft" activeCell="A13" sqref="A13"/>
      <selection pane="bottomRight" activeCell="A3" sqref="A3:I3"/>
    </sheetView>
  </sheetViews>
  <sheetFormatPr defaultColWidth="11.54296875" defaultRowHeight="15" x14ac:dyDescent="0.35"/>
  <cols>
    <col min="1" max="1" width="15" style="68" bestFit="1" customWidth="1"/>
    <col min="2" max="2" width="8.26953125" style="68" bestFit="1" customWidth="1"/>
    <col min="3" max="3" width="60.7265625" style="68" customWidth="1"/>
    <col min="4" max="4" width="5.54296875" style="68" customWidth="1"/>
    <col min="5" max="5" width="9.453125" style="68" hidden="1" customWidth="1"/>
    <col min="6" max="6" width="10.54296875" style="68" customWidth="1"/>
    <col min="7" max="7" width="20.7265625" style="68" bestFit="1" customWidth="1"/>
    <col min="8" max="8" width="15.54296875" style="68" customWidth="1"/>
    <col min="9" max="9" width="69.453125" style="68" customWidth="1"/>
    <col min="10" max="16384" width="11.54296875" style="68"/>
  </cols>
  <sheetData>
    <row r="1" spans="1:9" ht="24.5" x14ac:dyDescent="0.35">
      <c r="A1" s="184" t="s">
        <v>576</v>
      </c>
      <c r="B1" s="185"/>
      <c r="C1" s="185"/>
      <c r="D1" s="185"/>
      <c r="E1" s="185"/>
      <c r="F1" s="185"/>
      <c r="G1" s="185"/>
      <c r="H1" s="185"/>
      <c r="I1" s="186"/>
    </row>
    <row r="2" spans="1:9" ht="55.15" customHeight="1" x14ac:dyDescent="0.35">
      <c r="A2" s="182" t="s">
        <v>589</v>
      </c>
      <c r="B2" s="183"/>
      <c r="C2" s="183"/>
      <c r="D2" s="183"/>
      <c r="E2" s="183"/>
      <c r="F2" s="183"/>
      <c r="G2" s="183"/>
      <c r="H2" s="183"/>
      <c r="I2" s="183"/>
    </row>
    <row r="3" spans="1:9" x14ac:dyDescent="0.35">
      <c r="A3" s="180" t="s">
        <v>687</v>
      </c>
      <c r="B3" s="180"/>
      <c r="C3" s="180"/>
      <c r="D3" s="180"/>
      <c r="E3" s="180"/>
      <c r="F3" s="180"/>
      <c r="G3" s="180"/>
      <c r="H3" s="180"/>
      <c r="I3" s="180"/>
    </row>
    <row r="4" spans="1:9" ht="5.15" customHeight="1" x14ac:dyDescent="0.35">
      <c r="A4" s="1"/>
      <c r="B4" s="1"/>
      <c r="C4" s="1"/>
      <c r="D4" s="1"/>
      <c r="E4" s="1"/>
      <c r="F4" s="1"/>
      <c r="G4" s="1"/>
      <c r="H4" s="1"/>
      <c r="I4" s="1"/>
    </row>
    <row r="5" spans="1:9" x14ac:dyDescent="0.35">
      <c r="A5" s="181"/>
      <c r="B5" s="181"/>
      <c r="C5" s="181"/>
      <c r="D5" s="181"/>
      <c r="E5" s="181"/>
      <c r="F5" s="181"/>
      <c r="G5" s="181"/>
      <c r="H5" s="181"/>
      <c r="I5" s="181"/>
    </row>
    <row r="6" spans="1:9" x14ac:dyDescent="0.35">
      <c r="A6" s="181"/>
      <c r="B6" s="181"/>
      <c r="C6" s="181"/>
      <c r="D6" s="181"/>
      <c r="E6" s="181"/>
      <c r="F6" s="181"/>
      <c r="G6" s="181"/>
      <c r="H6" s="181"/>
      <c r="I6" s="181"/>
    </row>
    <row r="7" spans="1:9" x14ac:dyDescent="0.35">
      <c r="A7" s="181"/>
      <c r="B7" s="181"/>
      <c r="C7" s="181"/>
      <c r="D7" s="181"/>
      <c r="E7" s="181"/>
      <c r="F7" s="181"/>
      <c r="G7" s="181"/>
      <c r="H7" s="181"/>
      <c r="I7" s="181"/>
    </row>
    <row r="8" spans="1:9" x14ac:dyDescent="0.35">
      <c r="A8" s="181"/>
      <c r="B8" s="181"/>
      <c r="C8" s="181"/>
      <c r="D8" s="181"/>
      <c r="E8" s="181"/>
      <c r="F8" s="181"/>
      <c r="G8" s="181"/>
      <c r="H8" s="181"/>
      <c r="I8" s="181"/>
    </row>
    <row r="9" spans="1:9" x14ac:dyDescent="0.35">
      <c r="A9" s="181"/>
      <c r="B9" s="181"/>
      <c r="C9" s="181"/>
      <c r="D9" s="181"/>
      <c r="E9" s="181"/>
      <c r="F9" s="181"/>
      <c r="G9" s="181"/>
      <c r="H9" s="181"/>
      <c r="I9" s="181"/>
    </row>
    <row r="10" spans="1:9" x14ac:dyDescent="0.35">
      <c r="A10" s="181"/>
      <c r="B10" s="181"/>
      <c r="C10" s="181"/>
      <c r="D10" s="181"/>
      <c r="E10" s="181"/>
      <c r="F10" s="181"/>
      <c r="G10" s="181"/>
      <c r="H10" s="181"/>
      <c r="I10" s="181"/>
    </row>
    <row r="11" spans="1:9" ht="5.15" customHeight="1" x14ac:dyDescent="0.35">
      <c r="A11" s="35"/>
      <c r="B11" s="35"/>
      <c r="C11" s="35"/>
      <c r="D11" s="35"/>
      <c r="E11" s="35"/>
      <c r="F11" s="35"/>
      <c r="G11" s="35"/>
      <c r="H11" s="35"/>
      <c r="I11" s="35"/>
    </row>
    <row r="12" spans="1:9" ht="15.5" thickBot="1" x14ac:dyDescent="0.4">
      <c r="A12" s="36" t="s">
        <v>578</v>
      </c>
      <c r="B12" s="37" t="s">
        <v>13</v>
      </c>
      <c r="C12" s="60" t="s">
        <v>579</v>
      </c>
      <c r="D12" s="38" t="s">
        <v>14</v>
      </c>
      <c r="E12" s="38" t="s">
        <v>580</v>
      </c>
      <c r="F12" s="39" t="s">
        <v>16</v>
      </c>
      <c r="G12" s="38" t="s">
        <v>581</v>
      </c>
      <c r="H12" s="38" t="s">
        <v>18</v>
      </c>
      <c r="I12" s="40" t="s">
        <v>582</v>
      </c>
    </row>
    <row r="13" spans="1:9" ht="30.5" thickTop="1" x14ac:dyDescent="0.35">
      <c r="A13" s="62">
        <f>Respuestas!C202</f>
        <v>142</v>
      </c>
      <c r="B13" s="62" t="str">
        <f>Respuestas!D202</f>
        <v>8.1</v>
      </c>
      <c r="C13" s="63" t="str">
        <f>Respuestas!F202</f>
        <v>¿Tengo un Plan de Monitoreo de la implementación del Plan de Manejo?</v>
      </c>
      <c r="D13" s="64" t="str">
        <f>+Respuestas!E202</f>
        <v>CMC</v>
      </c>
      <c r="E13" s="41"/>
      <c r="F13" s="42"/>
      <c r="G13" s="43" t="str">
        <f>IF(Principio13789[[#This Row],[Respuesta]]="Sí","Conformidad",IF(Principio13789[[#This Row],[Respuesta]]="No","No conforme","No Aplica"))</f>
        <v>No Aplica</v>
      </c>
      <c r="H13" s="44" t="str">
        <f>IF(Principio13789[[#This Row],[Respuesta]]="No",Respuestas!I202," ")</f>
        <v xml:space="preserve"> </v>
      </c>
      <c r="I13" s="45" t="str">
        <f>+IF($F13=Respuestas!$G$3,Respuestas!$H202,IF($F13=Respuestas!$G$5,Respuestas!$H$5,Respuestas!$H$6))</f>
        <v>En espera de su respuesta</v>
      </c>
    </row>
    <row r="14" spans="1:9" x14ac:dyDescent="0.35">
      <c r="A14" s="62">
        <f>Respuestas!C203</f>
        <v>143</v>
      </c>
      <c r="B14" s="62" t="str">
        <f>Respuestas!D203</f>
        <v>8.1</v>
      </c>
      <c r="C14" s="63" t="str">
        <f>Respuestas!F203</f>
        <v>¿Implemento el Plan de Monitoreo?</v>
      </c>
      <c r="D14" s="64" t="str">
        <f>+Respuestas!E203</f>
        <v>CMC</v>
      </c>
      <c r="E14" s="46"/>
      <c r="F14" s="47"/>
      <c r="G14" s="48" t="str">
        <f>IF(Principio13789[[#This Row],[Respuesta]]="Sí","Conformidad",IF(Principio13789[[#This Row],[Respuesta]]="No","No conforme","No Aplica"))</f>
        <v>No Aplica</v>
      </c>
      <c r="H14" s="49" t="str">
        <f>IF(Principio13789[[#This Row],[Respuesta]]="No",Respuestas!I203," ")</f>
        <v xml:space="preserve"> </v>
      </c>
      <c r="I14" s="50" t="str">
        <f>+IF($F14=Respuestas!$G$3,Respuestas!$H203,IF($F14=Respuestas!$G$10,Respuestas!$H$5,Respuestas!$H$2))</f>
        <v>En espera de su respuesta</v>
      </c>
    </row>
    <row r="15" spans="1:9" ht="45" x14ac:dyDescent="0.35">
      <c r="A15" s="62">
        <f>Respuestas!C204</f>
        <v>144</v>
      </c>
      <c r="B15" s="62" t="str">
        <f>Respuestas!D204</f>
        <v>8.2</v>
      </c>
      <c r="C15" s="63" t="str">
        <f>Respuestas!F204</f>
        <v>¿Monitoreo los impactos sociales y ambientales de mis actividades de manejo forestal, y los cambios en las condiciones ambientales?</v>
      </c>
      <c r="D15" s="64" t="str">
        <f>+Respuestas!E204</f>
        <v>CMC</v>
      </c>
      <c r="E15" s="46"/>
      <c r="F15" s="47"/>
      <c r="G15" s="48" t="str">
        <f>IF(Principio13789[[#This Row],[Respuesta]]="Sí","Conformidad",IF(Principio13789[[#This Row],[Respuesta]]="No","No conforme","No Aplica"))</f>
        <v>No Aplica</v>
      </c>
      <c r="H15" s="49" t="str">
        <f>IF(Principio13789[[#This Row],[Respuesta]]="No",Respuestas!I204," ")</f>
        <v xml:space="preserve"> </v>
      </c>
      <c r="I15" s="50" t="str">
        <f>+IF($F15=Respuestas!$G$3,Respuestas!$H204,IF($F15=Respuestas!$G$10,Respuestas!$H$5,Respuestas!$H$2))</f>
        <v>En espera de su respuesta</v>
      </c>
    </row>
    <row r="16" spans="1:9" ht="30" x14ac:dyDescent="0.35">
      <c r="A16" s="62">
        <f>Respuestas!C205</f>
        <v>145</v>
      </c>
      <c r="B16" s="62" t="str">
        <f>Respuestas!D205</f>
        <v>8.3</v>
      </c>
      <c r="C16" s="63" t="str">
        <f>Respuestas!F205</f>
        <v>¿Tomo en cuenta los resultados del monitoreo para la adecuación oportuna de mi Plan de Manejo?</v>
      </c>
      <c r="D16" s="64" t="str">
        <f>+Respuestas!E205</f>
        <v>CMC</v>
      </c>
      <c r="E16" s="46"/>
      <c r="F16" s="47"/>
      <c r="G16" s="48" t="str">
        <f>IF(Principio13789[[#This Row],[Respuesta]]="Sí","Conformidad",IF(Principio13789[[#This Row],[Respuesta]]="No","No conforme","No Aplica"))</f>
        <v>No Aplica</v>
      </c>
      <c r="H16" s="49" t="str">
        <f>IF(Principio13789[[#This Row],[Respuesta]]="No",Respuestas!I205," ")</f>
        <v xml:space="preserve"> </v>
      </c>
      <c r="I16" s="50" t="str">
        <f>+IF($F16=Respuestas!$G$3,Respuestas!$H205,IF($F16=Respuestas!$G$10,Respuestas!$H$5,Respuestas!$H$2))</f>
        <v>En espera de su respuesta</v>
      </c>
    </row>
    <row r="17" spans="1:9" ht="30" x14ac:dyDescent="0.35">
      <c r="A17" s="62">
        <f>Respuestas!C206</f>
        <v>146</v>
      </c>
      <c r="B17" s="62" t="str">
        <f>Respuestas!D206</f>
        <v>8.4</v>
      </c>
      <c r="C17" s="63" t="str">
        <f>Respuestas!F206</f>
        <v>¿Tengo un resumen de los resultados del monitoreo, y se encuentra disponible públicamente?</v>
      </c>
      <c r="D17" s="64" t="str">
        <f>+Respuestas!E206</f>
        <v>CMC</v>
      </c>
      <c r="E17" s="52"/>
      <c r="F17" s="47"/>
      <c r="G17" s="48" t="str">
        <f>IF(Principio13789[[#This Row],[Respuesta]]="Sí","Conformidad",IF(Principio13789[[#This Row],[Respuesta]]="No","No conforme","No Aplica"))</f>
        <v>No Aplica</v>
      </c>
      <c r="H17" s="49" t="str">
        <f>IF(Principio13789[[#This Row],[Respuesta]]="No",Respuestas!I206," ")</f>
        <v xml:space="preserve"> </v>
      </c>
      <c r="I17" s="50" t="str">
        <f>+IF($F17=Respuestas!$G$3,Respuestas!$H206,IF($F17=Respuestas!$G$10,Respuestas!$H$5,Respuestas!$H$2))</f>
        <v>En espera de su respuesta</v>
      </c>
    </row>
    <row r="18" spans="1:9" x14ac:dyDescent="0.35">
      <c r="A18" s="62">
        <f>Respuestas!C207</f>
        <v>147</v>
      </c>
      <c r="B18" s="62" t="str">
        <f>Respuestas!D207</f>
        <v>8.5</v>
      </c>
      <c r="C18" s="63" t="str">
        <f>Respuestas!F207</f>
        <v>¿Vendo algún producto forestal con certificación FSC?</v>
      </c>
      <c r="D18" s="64" t="str">
        <f>+Respuestas!E207</f>
        <v>CC</v>
      </c>
      <c r="E18" s="46"/>
      <c r="F18" s="47"/>
      <c r="G18" s="48" t="str">
        <f>IF(Principio13789[[#This Row],[Respuesta]]="Sí","Conformidad",IF(Principio13789[[#This Row],[Respuesta]]="No","No conforme","No Aplica"))</f>
        <v>No Aplica</v>
      </c>
      <c r="H18" s="49" t="str">
        <f>IF(Principio13789[[#This Row],[Respuesta]]="No",Respuestas!I207," ")</f>
        <v xml:space="preserve"> </v>
      </c>
      <c r="I18" s="50" t="str">
        <f>+IF($F18=Respuestas!$G$3,Respuestas!$H207,IF($F18=Respuestas!$G$10,Respuestas!$H$5,Respuestas!$H$2))</f>
        <v>En espera de su respuesta</v>
      </c>
    </row>
    <row r="19" spans="1:9" ht="45" x14ac:dyDescent="0.35">
      <c r="A19" s="62">
        <f>Respuestas!C208</f>
        <v>148</v>
      </c>
      <c r="B19" s="62" t="str">
        <f>Respuestas!D208</f>
        <v>8.5</v>
      </c>
      <c r="C19" s="63" t="str">
        <f>Respuestas!F208</f>
        <v>¿Tengo e implemento un sistema de trazabilidad y seguimiento de todos los productos que comercializo con certificación FSC?</v>
      </c>
      <c r="D19" s="64" t="str">
        <f>+Respuestas!E208</f>
        <v>CC</v>
      </c>
      <c r="E19" s="46"/>
      <c r="F19" s="47"/>
      <c r="G19" s="48" t="str">
        <f>IF(Principio13789[[#This Row],[Respuesta]]="Sí","Conformidad",IF(Principio13789[[#This Row],[Respuesta]]="No","No conforme","No Aplica"))</f>
        <v>No Aplica</v>
      </c>
      <c r="H19" s="49" t="str">
        <f>IF(Principio13789[[#This Row],[Respuesta]]="No",Respuestas!I208," ")</f>
        <v xml:space="preserve"> </v>
      </c>
      <c r="I19" s="50" t="str">
        <f>+IF($F19=Respuestas!$G$3,Respuestas!$H208,IF($F19=Respuestas!$G$10,Respuestas!$H$5,Respuestas!$H$2))</f>
        <v>En espera de su respuesta</v>
      </c>
    </row>
    <row r="20" spans="1:9" ht="30" x14ac:dyDescent="0.35">
      <c r="A20" s="62">
        <f>Respuestas!C209</f>
        <v>149</v>
      </c>
      <c r="B20" s="62" t="str">
        <f>Respuestas!D209</f>
        <v>8.5</v>
      </c>
      <c r="C20" s="63" t="str">
        <f>Respuestas!F209</f>
        <v>¿Cuento con registros de todos los productos vendidoscon certificación FSC, en los últimos 5 años?</v>
      </c>
      <c r="D20" s="64" t="str">
        <f>+Respuestas!E209</f>
        <v>CC</v>
      </c>
      <c r="E20" s="46"/>
      <c r="F20" s="47"/>
      <c r="G20" s="48" t="str">
        <f>IF(Principio13789[[#This Row],[Respuesta]]="Sí","Conformidad",IF(Principio13789[[#This Row],[Respuesta]]="No","No conforme","No Aplica"))</f>
        <v>No Aplica</v>
      </c>
      <c r="H20" s="49" t="str">
        <f>IF(Principio13789[[#This Row],[Respuesta]]="No",Respuestas!I209," ")</f>
        <v xml:space="preserve"> </v>
      </c>
      <c r="I20" s="50" t="str">
        <f>+IF($F20=Respuestas!$G$3,Respuestas!$H209,IF($F20=Respuestas!$G$10,Respuestas!$H$5,Respuestas!$H$2))</f>
        <v>En espera de su respuesta</v>
      </c>
    </row>
  </sheetData>
  <sheetProtection algorithmName="SHA-512" hashValue="1u4QwKPNgLH7WmAinkUI6s05hF3iKwZ0FPQgOuRjqTh9w1ABmF9/JDuyI29ai8NCwgak3E1uWJH578Y+KqpA9g==" saltValue="QvnxUeMrH7CVmL+GY8hhkA==" spinCount="100000" sheet="1" formatCells="0" formatRows="0" autoFilter="0" pivotTables="0"/>
  <mergeCells count="4">
    <mergeCell ref="A1:I1"/>
    <mergeCell ref="A2:I2"/>
    <mergeCell ref="A3:I3"/>
    <mergeCell ref="A5:I10"/>
  </mergeCells>
  <conditionalFormatting sqref="A13:C13 B14:C14 A14:A20 C14:C20">
    <cfRule type="expression" dxfId="44" priority="4">
      <formula>$D13="CMC"</formula>
    </cfRule>
  </conditionalFormatting>
  <conditionalFormatting sqref="A13:D13 B14:D14 A14:A20 C14:D20">
    <cfRule type="expression" dxfId="43" priority="3">
      <formula>$D13="CC"</formula>
    </cfRule>
  </conditionalFormatting>
  <conditionalFormatting sqref="B15:B20">
    <cfRule type="expression" dxfId="42" priority="1">
      <formula>$D15="CC"</formula>
    </cfRule>
    <cfRule type="expression" dxfId="41" priority="2">
      <formula>$D15="CMC"</formula>
    </cfRule>
  </conditionalFormatting>
  <conditionalFormatting sqref="D13:D20">
    <cfRule type="containsText" dxfId="40" priority="5" operator="containsText" text="CMC">
      <formula>NOT(ISERROR(SEARCH("CMC",D13)))</formula>
    </cfRule>
    <cfRule type="containsText" dxfId="39" priority="6" operator="containsText" text="CC">
      <formula>NOT(ISERROR(SEARCH("CC",D13)))</formula>
    </cfRule>
  </conditionalFormatting>
  <conditionalFormatting sqref="G13:G20">
    <cfRule type="containsText" dxfId="38" priority="7" operator="containsText" text="Conformidad">
      <formula>NOT(ISERROR(SEARCH("Conformidad",G13)))</formula>
    </cfRule>
    <cfRule type="containsText" dxfId="37" priority="8" operator="containsText" text="No conforme">
      <formula>NOT(ISERROR(SEARCH("No conforme",G13)))</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36CDC3C-741B-49EF-8835-92099E5C12E2}">
          <x14:formula1>
            <xm:f>Respuestas!$A$1:$A$4</xm:f>
          </x14:formula1>
          <xm:sqref>F13:F20</xm:sqref>
        </x14:dataValidation>
      </x14:dataValidations>
    </ext>
    <ext xmlns:x15="http://schemas.microsoft.com/office/spreadsheetml/2010/11/main" uri="{3A4CF648-6AED-40f4-86FF-DC5316D8AED3}">
      <x14:slicerList xmlns:x14="http://schemas.microsoft.com/office/spreadsheetml/2009/9/main">
        <x14:slicer r:id="rId3"/>
      </x14:slicerList>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B05E2-58D4-4FEB-8E69-B846DE67A366}">
  <sheetPr>
    <tabColor rgb="FF78BE20"/>
  </sheetPr>
  <dimension ref="A1:I25"/>
  <sheetViews>
    <sheetView showZeros="0" zoomScale="50" zoomScaleNormal="50" workbookViewId="0">
      <pane xSplit="9" ySplit="12" topLeftCell="J13" activePane="bottomRight" state="frozen"/>
      <selection pane="topRight" activeCell="J1" sqref="J1"/>
      <selection pane="bottomLeft" activeCell="A13" sqref="A13"/>
      <selection pane="bottomRight" activeCell="A3" sqref="A3:I3"/>
    </sheetView>
  </sheetViews>
  <sheetFormatPr defaultColWidth="11.54296875" defaultRowHeight="15" x14ac:dyDescent="0.35"/>
  <cols>
    <col min="1" max="1" width="15" style="68" bestFit="1" customWidth="1"/>
    <col min="2" max="2" width="8.26953125" style="68" bestFit="1" customWidth="1"/>
    <col min="3" max="3" width="60.7265625" style="68" customWidth="1"/>
    <col min="4" max="4" width="5.54296875" style="68" bestFit="1" customWidth="1"/>
    <col min="5" max="5" width="9.453125" style="68" hidden="1" customWidth="1"/>
    <col min="6" max="6" width="10.54296875" style="68" bestFit="1" customWidth="1"/>
    <col min="7" max="7" width="20.7265625" style="68" bestFit="1" customWidth="1"/>
    <col min="8" max="8" width="15.54296875" style="68" customWidth="1"/>
    <col min="9" max="9" width="69.453125" style="68" customWidth="1"/>
    <col min="10" max="16384" width="11.54296875" style="68"/>
  </cols>
  <sheetData>
    <row r="1" spans="1:9" ht="24.5" x14ac:dyDescent="0.35">
      <c r="A1" s="184" t="s">
        <v>576</v>
      </c>
      <c r="B1" s="185"/>
      <c r="C1" s="185"/>
      <c r="D1" s="185"/>
      <c r="E1" s="185"/>
      <c r="F1" s="185"/>
      <c r="G1" s="185"/>
      <c r="H1" s="185"/>
      <c r="I1" s="186"/>
    </row>
    <row r="2" spans="1:9" ht="43.15" customHeight="1" x14ac:dyDescent="0.35">
      <c r="A2" s="182" t="s">
        <v>590</v>
      </c>
      <c r="B2" s="183"/>
      <c r="C2" s="183"/>
      <c r="D2" s="183"/>
      <c r="E2" s="183"/>
      <c r="F2" s="183"/>
      <c r="G2" s="183"/>
      <c r="H2" s="183"/>
      <c r="I2" s="183"/>
    </row>
    <row r="3" spans="1:9" x14ac:dyDescent="0.35">
      <c r="A3" s="180" t="s">
        <v>686</v>
      </c>
      <c r="B3" s="180"/>
      <c r="C3" s="180"/>
      <c r="D3" s="180"/>
      <c r="E3" s="180"/>
      <c r="F3" s="180"/>
      <c r="G3" s="180"/>
      <c r="H3" s="180"/>
      <c r="I3" s="180"/>
    </row>
    <row r="4" spans="1:9" ht="5.15" customHeight="1" x14ac:dyDescent="0.35">
      <c r="A4" s="1"/>
      <c r="B4" s="1"/>
      <c r="C4" s="1"/>
      <c r="D4" s="1"/>
      <c r="E4" s="1"/>
      <c r="F4" s="1"/>
      <c r="G4" s="1"/>
      <c r="H4" s="1"/>
      <c r="I4" s="1"/>
    </row>
    <row r="5" spans="1:9" x14ac:dyDescent="0.35">
      <c r="A5" s="181"/>
      <c r="B5" s="181"/>
      <c r="C5" s="181"/>
      <c r="D5" s="181"/>
      <c r="E5" s="181"/>
      <c r="F5" s="181"/>
      <c r="G5" s="181"/>
      <c r="H5" s="181"/>
      <c r="I5" s="181"/>
    </row>
    <row r="6" spans="1:9" x14ac:dyDescent="0.35">
      <c r="A6" s="181"/>
      <c r="B6" s="181"/>
      <c r="C6" s="181"/>
      <c r="D6" s="181"/>
      <c r="E6" s="181"/>
      <c r="F6" s="181"/>
      <c r="G6" s="181"/>
      <c r="H6" s="181"/>
      <c r="I6" s="181"/>
    </row>
    <row r="7" spans="1:9" x14ac:dyDescent="0.35">
      <c r="A7" s="181"/>
      <c r="B7" s="181"/>
      <c r="C7" s="181"/>
      <c r="D7" s="181"/>
      <c r="E7" s="181"/>
      <c r="F7" s="181"/>
      <c r="G7" s="181"/>
      <c r="H7" s="181"/>
      <c r="I7" s="181"/>
    </row>
    <row r="8" spans="1:9" x14ac:dyDescent="0.35">
      <c r="A8" s="181"/>
      <c r="B8" s="181"/>
      <c r="C8" s="181"/>
      <c r="D8" s="181"/>
      <c r="E8" s="181"/>
      <c r="F8" s="181"/>
      <c r="G8" s="181"/>
      <c r="H8" s="181"/>
      <c r="I8" s="181"/>
    </row>
    <row r="9" spans="1:9" x14ac:dyDescent="0.35">
      <c r="A9" s="181"/>
      <c r="B9" s="181"/>
      <c r="C9" s="181"/>
      <c r="D9" s="181"/>
      <c r="E9" s="181"/>
      <c r="F9" s="181"/>
      <c r="G9" s="181"/>
      <c r="H9" s="181"/>
      <c r="I9" s="181"/>
    </row>
    <row r="10" spans="1:9" x14ac:dyDescent="0.35">
      <c r="A10" s="181"/>
      <c r="B10" s="181"/>
      <c r="C10" s="181"/>
      <c r="D10" s="181"/>
      <c r="E10" s="181"/>
      <c r="F10" s="181"/>
      <c r="G10" s="181"/>
      <c r="H10" s="181"/>
      <c r="I10" s="181"/>
    </row>
    <row r="11" spans="1:9" ht="5.15" customHeight="1" x14ac:dyDescent="0.35">
      <c r="A11" s="35"/>
      <c r="B11" s="35"/>
      <c r="C11" s="35"/>
      <c r="D11" s="35"/>
      <c r="E11" s="35"/>
      <c r="F11" s="35"/>
      <c r="G11" s="35"/>
      <c r="H11" s="35"/>
      <c r="I11" s="35"/>
    </row>
    <row r="12" spans="1:9" ht="15.5" thickBot="1" x14ac:dyDescent="0.4">
      <c r="A12" s="36" t="s">
        <v>578</v>
      </c>
      <c r="B12" s="37" t="s">
        <v>13</v>
      </c>
      <c r="C12" s="60" t="s">
        <v>579</v>
      </c>
      <c r="D12" s="38" t="s">
        <v>14</v>
      </c>
      <c r="E12" s="38" t="s">
        <v>580</v>
      </c>
      <c r="F12" s="39" t="s">
        <v>16</v>
      </c>
      <c r="G12" s="38" t="s">
        <v>581</v>
      </c>
      <c r="H12" s="38" t="s">
        <v>18</v>
      </c>
      <c r="I12" s="40" t="s">
        <v>582</v>
      </c>
    </row>
    <row r="13" spans="1:9" ht="30.5" thickTop="1" x14ac:dyDescent="0.35">
      <c r="A13" s="62">
        <f>Respuestas!C210</f>
        <v>150</v>
      </c>
      <c r="B13" s="62" t="str">
        <f>Respuestas!D210</f>
        <v>9.1</v>
      </c>
      <c r="C13" s="63" t="str">
        <f>Respuestas!F210</f>
        <v>¿Tengo una evaluación que identifica la presencia o no de Altos Valores de Conservaciónen miUnidad de Manejo?</v>
      </c>
      <c r="D13" s="64" t="str">
        <f>+Respuestas!E210</f>
        <v>CC</v>
      </c>
      <c r="E13" s="70" t="s">
        <v>580</v>
      </c>
      <c r="F13" s="42"/>
      <c r="G13" s="43" t="str">
        <f>IF(Principio13710[[#This Row],[Respuesta]]="Sí","Conformidad",IF(Principio13710[[#This Row],[Respuesta]]="No","No conforme","No Aplica"))</f>
        <v>No Aplica</v>
      </c>
      <c r="H13" s="44" t="str">
        <f>IF(Principio13710[[#This Row],[Respuesta]]="No",Respuestas!I210," ")</f>
        <v xml:space="preserve"> </v>
      </c>
      <c r="I13" s="45" t="str">
        <f>+IF($F13=Respuestas!$G$3,Respuestas!$H210,IF($F13=Respuestas!$G$5,Respuestas!$H$5,Respuestas!$H$2))</f>
        <v>En espera de su respuesta</v>
      </c>
    </row>
    <row r="14" spans="1:9" ht="60" x14ac:dyDescent="0.35">
      <c r="A14" s="62">
        <f>Respuestas!C211</f>
        <v>151</v>
      </c>
      <c r="B14" s="62" t="str">
        <f>Respuestas!D211</f>
        <v>9.1</v>
      </c>
      <c r="C14" s="63" t="str">
        <f>Respuestas!F211</f>
        <v>¿La evaluación de Altos Valores de Conservación se basa en observaciones directas, consultas con actores locales, afectados e interesados, y mapas o la Mejor Información Disponible (Anexo D y Anexo H del estándar)?</v>
      </c>
      <c r="D14" s="64" t="str">
        <f>+Respuestas!E211</f>
        <v>CC</v>
      </c>
      <c r="E14" s="70" t="s">
        <v>580</v>
      </c>
      <c r="F14" s="47"/>
      <c r="G14" s="48" t="str">
        <f>IF(Principio13710[[#This Row],[Respuesta]]="Sí","Conformidad",IF(Principio13710[[#This Row],[Respuesta]]="No","No conforme","No Aplica"))</f>
        <v>No Aplica</v>
      </c>
      <c r="H14" s="49" t="str">
        <f>IF(Principio13710[[#This Row],[Respuesta]]="No",Respuestas!I211," ")</f>
        <v xml:space="preserve"> </v>
      </c>
      <c r="I14" s="50" t="str">
        <f>+IF($F14=Respuestas!$G$3,Respuestas!$H211,IF($F14=Respuestas!$G$5,Respuestas!$H$5,Respuestas!$H$2))</f>
        <v>En espera de su respuesta</v>
      </c>
    </row>
    <row r="15" spans="1:9" ht="30" x14ac:dyDescent="0.35">
      <c r="A15" s="62">
        <f>Respuestas!C212</f>
        <v>152</v>
      </c>
      <c r="B15" s="62" t="str">
        <f>Respuestas!D212</f>
        <v>9.1</v>
      </c>
      <c r="C15" s="63" t="str">
        <f>Respuestas!F212</f>
        <v>¿Identifica la evaluación que hayan Altos Valores de Conservación en mi Unidad de Manejo?</v>
      </c>
      <c r="D15" s="64" t="str">
        <f>+Respuestas!E212</f>
        <v>CC</v>
      </c>
      <c r="E15" s="70" t="s">
        <v>580</v>
      </c>
      <c r="F15" s="47"/>
      <c r="G15" s="48" t="str">
        <f>IF(Principio13710[[#This Row],[Respuesta]]="Sí","Conformidad",IF(Principio13710[[#This Row],[Respuesta]]="No","No conforme","No Aplica"))</f>
        <v>No Aplica</v>
      </c>
      <c r="H15" s="49" t="str">
        <f>IF(Principio13710[[#This Row],[Respuesta]]="No",Respuestas!I212," ")</f>
        <v xml:space="preserve"> </v>
      </c>
      <c r="I15" s="50" t="str">
        <f>+IF($F15=Respuestas!$G$3,Respuestas!$H212,IF($F15=Respuestas!$G$5,Respuestas!$H$5,Respuestas!$H$2))</f>
        <v>En espera de su respuesta</v>
      </c>
    </row>
    <row r="16" spans="1:9" ht="30" x14ac:dyDescent="0.35">
      <c r="A16" s="62">
        <f>Respuestas!C213</f>
        <v>153</v>
      </c>
      <c r="B16" s="62" t="str">
        <f>Respuestas!D213</f>
        <v>9.2</v>
      </c>
      <c r="C16" s="63" t="str">
        <f>Respuestas!F213</f>
        <v>¿Conozco las amenazas para la conservación de los Altos Valores de Conservación y sus áreas?</v>
      </c>
      <c r="D16" s="64" t="str">
        <f>+Respuestas!E213</f>
        <v>CMC</v>
      </c>
      <c r="E16" s="70" t="s">
        <v>580</v>
      </c>
      <c r="F16" s="47"/>
      <c r="G16" s="48" t="str">
        <f>IF(Principio13710[[#This Row],[Respuesta]]="Sí","Conformidad",IF(Principio13710[[#This Row],[Respuesta]]="No","No conforme","No Aplica"))</f>
        <v>No Aplica</v>
      </c>
      <c r="H16" s="49" t="str">
        <f>IF(Principio13710[[#This Row],[Respuesta]]="No",Respuestas!I213," ")</f>
        <v xml:space="preserve"> </v>
      </c>
      <c r="I16" s="50" t="str">
        <f>+IF($F16=Respuestas!$G$3,Respuestas!$H213,IF($F16=Respuestas!$G$5,Respuestas!$H$5,Respuestas!$H$2))</f>
        <v>En espera de su respuesta</v>
      </c>
    </row>
    <row r="17" spans="1:9" ht="30" x14ac:dyDescent="0.35">
      <c r="A17" s="62">
        <f>Respuestas!C214</f>
        <v>154</v>
      </c>
      <c r="B17" s="62" t="str">
        <f>Respuestas!D214</f>
        <v>9.2</v>
      </c>
      <c r="C17" s="63" t="str">
        <f>Respuestas!F214</f>
        <v>¿Tengo un plan para mantener o mejorar los Altos Valores de Conservación identificados?</v>
      </c>
      <c r="D17" s="64" t="str">
        <f>+Respuestas!E214</f>
        <v>CMC</v>
      </c>
      <c r="E17" s="70" t="s">
        <v>580</v>
      </c>
      <c r="F17" s="47"/>
      <c r="G17" s="48" t="str">
        <f>IF(Principio13710[[#This Row],[Respuesta]]="Sí","Conformidad",IF(Principio13710[[#This Row],[Respuesta]]="No","No conforme","No Aplica"))</f>
        <v>No Aplica</v>
      </c>
      <c r="H17" s="49" t="str">
        <f>IF(Principio13710[[#This Row],[Respuesta]]="No",Respuestas!I214," ")</f>
        <v xml:space="preserve"> </v>
      </c>
      <c r="I17" s="50" t="str">
        <f>+IF($F17=Respuestas!$G$3,Respuestas!$H214,IF($F17=Respuestas!$G$5,Respuestas!$H$5,Respuestas!$H$2))</f>
        <v>En espera de su respuesta</v>
      </c>
    </row>
    <row r="18" spans="1:9" ht="45" x14ac:dyDescent="0.35">
      <c r="A18" s="62">
        <f>Respuestas!C215</f>
        <v>155</v>
      </c>
      <c r="B18" s="62" t="str">
        <f>Respuestas!D215</f>
        <v>9.2</v>
      </c>
      <c r="C18" s="63" t="str">
        <f>Respuestas!F215</f>
        <v>¿He pedido a personas afectadas o interesadas y expertos en la materia su opinión o aporte para elaborar el plan para mantener o mejorar los Altos Valores de Conservación?</v>
      </c>
      <c r="D18" s="64" t="str">
        <f>+Respuestas!E215</f>
        <v>CMC</v>
      </c>
      <c r="E18" s="70" t="s">
        <v>580</v>
      </c>
      <c r="F18" s="47"/>
      <c r="G18" s="48" t="str">
        <f>IF(Principio13710[[#This Row],[Respuesta]]="Sí","Conformidad",IF(Principio13710[[#This Row],[Respuesta]]="No","No conforme","No Aplica"))</f>
        <v>No Aplica</v>
      </c>
      <c r="H18" s="49" t="str">
        <f>IF(Principio13710[[#This Row],[Respuesta]]="No",Respuestas!I215," ")</f>
        <v xml:space="preserve"> </v>
      </c>
      <c r="I18" s="50" t="str">
        <f>+IF($F18=Respuestas!$G$3,Respuestas!$H215,IF($F18=Respuestas!$G$5,Respuestas!$H$5,Respuestas!$H$2))</f>
        <v>En espera de su respuesta</v>
      </c>
    </row>
    <row r="19" spans="1:9" ht="30" x14ac:dyDescent="0.35">
      <c r="A19" s="62">
        <f>Respuestas!C216</f>
        <v>156</v>
      </c>
      <c r="B19" s="62" t="str">
        <f>Respuestas!D216</f>
        <v>9.2</v>
      </c>
      <c r="C19" s="63" t="str">
        <f>Respuestas!F216</f>
        <v>¿Mi Unidad de Manejo forma parte de un Paisaje Forestal Intacto?</v>
      </c>
      <c r="D19" s="64" t="str">
        <f>+Respuestas!E216</f>
        <v>CMC</v>
      </c>
      <c r="E19" s="70" t="s">
        <v>580</v>
      </c>
      <c r="F19" s="47"/>
      <c r="G19" s="48" t="str">
        <f>IF(Principio13710[[#This Row],[Respuesta]]="No","Conformidad",IF(Principio13710[[#This Row],[Respuesta]]="Sí","No conforme","No Aplica"))</f>
        <v>No Aplica</v>
      </c>
      <c r="H19" s="49" t="str">
        <f>IF(Principio13710[[#This Row],[Respuesta]]="Sí",Respuestas!I216," ")</f>
        <v xml:space="preserve"> </v>
      </c>
      <c r="I19" s="50" t="str">
        <f>+IF($F19=Respuestas!$G$2,Respuestas!$H216,IF($F19=Respuestas!$G$5,Respuestas!$H$5,Respuestas!$H$2))</f>
        <v>En espera de su respuesta</v>
      </c>
    </row>
    <row r="20" spans="1:9" ht="30" x14ac:dyDescent="0.35">
      <c r="A20" s="62">
        <f>Respuestas!C217</f>
        <v>157</v>
      </c>
      <c r="B20" s="62" t="str">
        <f>Respuestas!D217</f>
        <v>9.2</v>
      </c>
      <c r="C20" s="63" t="str">
        <f>Respuestas!F217</f>
        <v>¿Cuento con medidas de protección para las zonas núcleos y en general para todo el Paisaje Forestal Intacto?</v>
      </c>
      <c r="D20" s="64" t="str">
        <f>+Respuestas!E217</f>
        <v>CMC</v>
      </c>
      <c r="E20" s="70" t="s">
        <v>580</v>
      </c>
      <c r="F20" s="47"/>
      <c r="G20" s="48" t="str">
        <f>IF(Principio13710[[#This Row],[Respuesta]]="Sí","Conformidad",IF(Principio13710[[#This Row],[Respuesta]]="No","No conforme","No Aplica"))</f>
        <v>No Aplica</v>
      </c>
      <c r="H20" s="49" t="str">
        <f>IF(Principio13710[[#This Row],[Respuesta]]="No",Respuestas!I217," ")</f>
        <v xml:space="preserve"> </v>
      </c>
      <c r="I20" s="50" t="str">
        <f>+IF($F20=Respuestas!$G$3,Respuestas!$H217,IF($F20=Respuestas!$G$5,Respuestas!$H$5,Respuestas!$H$2))</f>
        <v>En espera de su respuesta</v>
      </c>
    </row>
    <row r="21" spans="1:9" ht="30" x14ac:dyDescent="0.35">
      <c r="A21" s="62">
        <f>Respuestas!C218</f>
        <v>158</v>
      </c>
      <c r="B21" s="62" t="str">
        <f>Respuestas!D218</f>
        <v>9.3</v>
      </c>
      <c r="C21" s="63" t="str">
        <f>Respuestas!F218</f>
        <v>¿Implemento las acciones concretas definidas paramantener o mejorar los Altos Valores de Conservación y sus áreas?</v>
      </c>
      <c r="D21" s="64" t="str">
        <f>+Respuestas!E218</f>
        <v>CMC</v>
      </c>
      <c r="E21" s="70" t="s">
        <v>580</v>
      </c>
      <c r="F21" s="47"/>
      <c r="G21" s="48" t="str">
        <f>IF(Principio13710[[#This Row],[Respuesta]]="Sí","Conformidad",IF(Principio13710[[#This Row],[Respuesta]]="No","No conforme","No Aplica"))</f>
        <v>No Aplica</v>
      </c>
      <c r="H21" s="49" t="str">
        <f>IF(Principio13710[[#This Row],[Respuesta]]="No",Respuestas!I218," ")</f>
        <v xml:space="preserve"> </v>
      </c>
      <c r="I21" s="50" t="str">
        <f>+IF($F21=Respuestas!$G$3,Respuestas!$H218,IF($F21=Respuestas!$G$5,Respuestas!$H$5,Respuestas!$H$2))</f>
        <v>En espera de su respuesta</v>
      </c>
    </row>
    <row r="22" spans="1:9" ht="30" x14ac:dyDescent="0.35">
      <c r="A22" s="62">
        <f>Respuestas!C219</f>
        <v>159</v>
      </c>
      <c r="B22" s="62" t="str">
        <f>Respuestas!D219</f>
        <v>9.3</v>
      </c>
      <c r="C22" s="63" t="str">
        <f>Respuestas!F219</f>
        <v>¿He afectado los Altos Valores de Conservación o a sus áreas con mis actividades de manejo?</v>
      </c>
      <c r="D22" s="64" t="str">
        <f>+Respuestas!E219</f>
        <v>CMC</v>
      </c>
      <c r="E22" s="70" t="s">
        <v>580</v>
      </c>
      <c r="F22" s="47"/>
      <c r="G22" s="48" t="str">
        <f>IF(Principio13710[[#This Row],[Respuesta]]="No","Conformidad",IF(Principio13710[[#This Row],[Respuesta]]="Sí","No conforme","No Aplica"))</f>
        <v>No Aplica</v>
      </c>
      <c r="H22" s="49" t="str">
        <f>IF(Principio13710[[#This Row],[Respuesta]]="Sí",Respuestas!I219," ")</f>
        <v xml:space="preserve"> </v>
      </c>
      <c r="I22" s="50" t="str">
        <f>+IF($F22=Respuestas!$G$2,Respuestas!$H219,IF($F22=Respuestas!$G$5,Respuestas!$H$5,Respuestas!$H$2))</f>
        <v>En espera de su respuesta</v>
      </c>
    </row>
    <row r="23" spans="1:9" ht="45" x14ac:dyDescent="0.35">
      <c r="A23" s="62">
        <f>Respuestas!C220</f>
        <v>160</v>
      </c>
      <c r="B23" s="62" t="str">
        <f>Respuestas!D220</f>
        <v>9.4</v>
      </c>
      <c r="C23" s="63" t="str">
        <f>Respuestas!F220</f>
        <v>¿Realizo un monitoreo periódicamente de los Altos Valores de Conservación y de la implementación del plan para mantenerlos?</v>
      </c>
      <c r="D23" s="64" t="str">
        <f>+Respuestas!E220</f>
        <v>CMC</v>
      </c>
      <c r="E23" s="70" t="s">
        <v>580</v>
      </c>
      <c r="F23" s="47"/>
      <c r="G23" s="48" t="str">
        <f>IF(Principio13710[[#This Row],[Respuesta]]="Sí","Conformidad",IF(Principio13710[[#This Row],[Respuesta]]="No","No conforme","No Aplica"))</f>
        <v>No Aplica</v>
      </c>
      <c r="H23" s="49" t="str">
        <f>IF(Principio13710[[#This Row],[Respuesta]]="No",Respuestas!I220," ")</f>
        <v xml:space="preserve"> </v>
      </c>
      <c r="I23" s="50" t="str">
        <f>+IF($F23=Respuestas!$G$3,Respuestas!$H220,IF($F23=Respuestas!$G$5,Respuestas!$H$5,Respuestas!$H$2))</f>
        <v>En espera de su respuesta</v>
      </c>
    </row>
    <row r="24" spans="1:9" ht="45" x14ac:dyDescent="0.35">
      <c r="A24" s="62">
        <f>Respuestas!C221</f>
        <v>161</v>
      </c>
      <c r="B24" s="62" t="str">
        <f>Respuestas!D221</f>
        <v>9.4</v>
      </c>
      <c r="C24" s="63" t="str">
        <f>Respuestas!F221</f>
        <v>¿Consulto con vecinos, partes interesadas o afectadas los resultados del monitoreo y adapto las estrategias si es necesario?</v>
      </c>
      <c r="D24" s="64" t="str">
        <f>+Respuestas!E221</f>
        <v>CMC</v>
      </c>
      <c r="E24" s="70" t="s">
        <v>580</v>
      </c>
      <c r="F24" s="47"/>
      <c r="G24" s="48" t="str">
        <f>IF(Principio13710[[#This Row],[Respuesta]]="Sí","Conformidad",IF(Principio13710[[#This Row],[Respuesta]]="No","No conforme","No Aplica"))</f>
        <v>No Aplica</v>
      </c>
      <c r="H24" s="49" t="str">
        <f>IF(Principio13710[[#This Row],[Respuesta]]="No",Respuestas!I221," ")</f>
        <v xml:space="preserve"> </v>
      </c>
      <c r="I24" s="50" t="str">
        <f>+IF($F24=Respuestas!$G$3,Respuestas!$H221,IF($F24=Respuestas!$G$5,Respuestas!$H$5,Respuestas!$H$2))</f>
        <v>En espera de su respuesta</v>
      </c>
    </row>
    <row r="25" spans="1:9" ht="45" x14ac:dyDescent="0.35">
      <c r="A25" s="62">
        <f>Respuestas!C222</f>
        <v>162</v>
      </c>
      <c r="B25" s="62" t="str">
        <f>Respuestas!D222</f>
        <v>9.4</v>
      </c>
      <c r="C25" s="63" t="str">
        <f>Respuestas!F222</f>
        <v>¿Tomo en cuenta los resultados del monitoreo para la adecuación de mi plan para mantener y mejorar los Altos Valores de Conservación y sus áreas?</v>
      </c>
      <c r="D25" s="64" t="str">
        <f>+Respuestas!E222</f>
        <v>CMC</v>
      </c>
      <c r="E25" s="70" t="s">
        <v>580</v>
      </c>
      <c r="F25" s="47"/>
      <c r="G25" s="48" t="str">
        <f>IF(Principio13710[[#This Row],[Respuesta]]="Sí","Conformidad",IF(Principio13710[[#This Row],[Respuesta]]="No","No conforme","No Aplica"))</f>
        <v>No Aplica</v>
      </c>
      <c r="H25" s="49" t="str">
        <f>IF(Principio13710[[#This Row],[Respuesta]]="No",Respuestas!I222," ")</f>
        <v xml:space="preserve"> </v>
      </c>
      <c r="I25" s="50" t="str">
        <f>+IF($F25=Respuestas!$G$3,Respuestas!$H222,IF($F25=Respuestas!$G$5,Respuestas!$H$5,Respuestas!$H$2))</f>
        <v>En espera de su respuesta</v>
      </c>
    </row>
  </sheetData>
  <sheetProtection algorithmName="SHA-512" hashValue="A1YRzEfaHSXCvFE/zN/DF6r53dLBGQKTwR7Y/LKaIS8RO/OC7vKck/QQ/XJwl1Yo+hQXBHEA0ri+FonADx5icA==" saltValue="CFYg5d1PzdhVa8VWtl8zJg==" spinCount="100000" sheet="1" formatCells="0" formatRows="0" autoFilter="0" pivotTables="0"/>
  <mergeCells count="4">
    <mergeCell ref="A1:I1"/>
    <mergeCell ref="A2:I2"/>
    <mergeCell ref="A3:I3"/>
    <mergeCell ref="A5:I10"/>
  </mergeCells>
  <conditionalFormatting sqref="A13:C25">
    <cfRule type="expression" dxfId="36" priority="4">
      <formula>$D13="CMC"</formula>
    </cfRule>
  </conditionalFormatting>
  <conditionalFormatting sqref="A13:D25">
    <cfRule type="expression" dxfId="35" priority="3">
      <formula>$D13="CC"</formula>
    </cfRule>
  </conditionalFormatting>
  <conditionalFormatting sqref="D13:D25">
    <cfRule type="containsText" dxfId="34" priority="5" operator="containsText" text="CMC">
      <formula>NOT(ISERROR(SEARCH("CMC",D13)))</formula>
    </cfRule>
    <cfRule type="containsText" dxfId="33" priority="6" operator="containsText" text="CC">
      <formula>NOT(ISERROR(SEARCH("CC",D13)))</formula>
    </cfRule>
  </conditionalFormatting>
  <conditionalFormatting sqref="G13:G25">
    <cfRule type="containsText" dxfId="32" priority="7" operator="containsText" text="Conformidad">
      <formula>NOT(ISERROR(SEARCH("Conformidad",G13)))</formula>
    </cfRule>
    <cfRule type="containsText" dxfId="31" priority="8" operator="containsText" text="No conforme">
      <formula>NOT(ISERROR(SEARCH("No conforme",G13)))</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BE6486EE-2169-43F4-BC4F-CE368AFF077C}">
          <x14:formula1>
            <xm:f>Respuestas!$A$1:$A$4</xm:f>
          </x14:formula1>
          <xm:sqref>F13:F25</xm:sqref>
        </x14:dataValidation>
      </x14:dataValidations>
    </ext>
    <ext xmlns:x15="http://schemas.microsoft.com/office/spreadsheetml/2010/11/main" uri="{3A4CF648-6AED-40f4-86FF-DC5316D8AED3}">
      <x14:slicerList xmlns:x14="http://schemas.microsoft.com/office/spreadsheetml/2009/9/main">
        <x14:slicer r:id="rId3"/>
      </x14:slicerList>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F5516-C1B5-4421-A07D-619F29022170}">
  <sheetPr>
    <tabColor rgb="FF78BE20"/>
  </sheetPr>
  <dimension ref="A1:I55"/>
  <sheetViews>
    <sheetView showZeros="0" zoomScale="50" zoomScaleNormal="50" workbookViewId="0">
      <pane xSplit="9" ySplit="12" topLeftCell="J13" activePane="bottomRight" state="frozen"/>
      <selection pane="topRight" activeCell="J1" sqref="J1"/>
      <selection pane="bottomLeft" activeCell="A13" sqref="A13"/>
      <selection pane="bottomRight" activeCell="H13" sqref="H13"/>
    </sheetView>
  </sheetViews>
  <sheetFormatPr defaultColWidth="11.54296875" defaultRowHeight="15" x14ac:dyDescent="0.35"/>
  <cols>
    <col min="1" max="1" width="15" style="68" bestFit="1" customWidth="1"/>
    <col min="2" max="2" width="8.26953125" style="68" bestFit="1" customWidth="1"/>
    <col min="3" max="3" width="60.7265625" style="68" customWidth="1"/>
    <col min="4" max="4" width="6.54296875" style="68" customWidth="1"/>
    <col min="5" max="5" width="9.453125" style="68" hidden="1" customWidth="1"/>
    <col min="6" max="6" width="10.54296875" style="68" bestFit="1" customWidth="1"/>
    <col min="7" max="7" width="20.7265625" style="68" bestFit="1" customWidth="1"/>
    <col min="8" max="8" width="15.54296875" style="68" customWidth="1"/>
    <col min="9" max="9" width="67.54296875" style="68" customWidth="1"/>
    <col min="10" max="16384" width="11.54296875" style="68"/>
  </cols>
  <sheetData>
    <row r="1" spans="1:9" ht="24.5" x14ac:dyDescent="0.35">
      <c r="A1" s="184" t="s">
        <v>576</v>
      </c>
      <c r="B1" s="185"/>
      <c r="C1" s="185"/>
      <c r="D1" s="185"/>
      <c r="E1" s="185"/>
      <c r="F1" s="185"/>
      <c r="G1" s="185"/>
      <c r="H1" s="185"/>
      <c r="I1" s="186"/>
    </row>
    <row r="2" spans="1:9" ht="55.15" customHeight="1" x14ac:dyDescent="0.35">
      <c r="A2" s="182" t="s">
        <v>591</v>
      </c>
      <c r="B2" s="183"/>
      <c r="C2" s="183"/>
      <c r="D2" s="183"/>
      <c r="E2" s="183"/>
      <c r="F2" s="183"/>
      <c r="G2" s="183"/>
      <c r="H2" s="183"/>
      <c r="I2" s="183"/>
    </row>
    <row r="3" spans="1:9" x14ac:dyDescent="0.35">
      <c r="A3" s="180" t="s">
        <v>687</v>
      </c>
      <c r="B3" s="180"/>
      <c r="C3" s="180"/>
      <c r="D3" s="180"/>
      <c r="E3" s="180"/>
      <c r="F3" s="180"/>
      <c r="G3" s="180"/>
      <c r="H3" s="180"/>
      <c r="I3" s="180"/>
    </row>
    <row r="4" spans="1:9" ht="5.15" customHeight="1" x14ac:dyDescent="0.35">
      <c r="A4" s="1"/>
      <c r="B4" s="1"/>
      <c r="C4" s="1"/>
      <c r="D4" s="1"/>
      <c r="E4" s="1"/>
      <c r="F4" s="1"/>
      <c r="G4" s="1"/>
      <c r="H4" s="1"/>
      <c r="I4" s="1"/>
    </row>
    <row r="5" spans="1:9" x14ac:dyDescent="0.35">
      <c r="A5" s="181"/>
      <c r="B5" s="181"/>
      <c r="C5" s="181"/>
      <c r="D5" s="181"/>
      <c r="E5" s="181"/>
      <c r="F5" s="181"/>
      <c r="G5" s="181"/>
      <c r="H5" s="181"/>
      <c r="I5" s="181"/>
    </row>
    <row r="6" spans="1:9" x14ac:dyDescent="0.35">
      <c r="A6" s="181"/>
      <c r="B6" s="181"/>
      <c r="C6" s="181"/>
      <c r="D6" s="181"/>
      <c r="E6" s="181"/>
      <c r="F6" s="181"/>
      <c r="G6" s="181"/>
      <c r="H6" s="181"/>
      <c r="I6" s="181"/>
    </row>
    <row r="7" spans="1:9" x14ac:dyDescent="0.35">
      <c r="A7" s="181"/>
      <c r="B7" s="181"/>
      <c r="C7" s="181"/>
      <c r="D7" s="181"/>
      <c r="E7" s="181"/>
      <c r="F7" s="181"/>
      <c r="G7" s="181"/>
      <c r="H7" s="181"/>
      <c r="I7" s="181"/>
    </row>
    <row r="8" spans="1:9" x14ac:dyDescent="0.35">
      <c r="A8" s="181"/>
      <c r="B8" s="181"/>
      <c r="C8" s="181"/>
      <c r="D8" s="181"/>
      <c r="E8" s="181"/>
      <c r="F8" s="181"/>
      <c r="G8" s="181"/>
      <c r="H8" s="181"/>
      <c r="I8" s="181"/>
    </row>
    <row r="9" spans="1:9" x14ac:dyDescent="0.35">
      <c r="A9" s="181"/>
      <c r="B9" s="181"/>
      <c r="C9" s="181"/>
      <c r="D9" s="181"/>
      <c r="E9" s="181"/>
      <c r="F9" s="181"/>
      <c r="G9" s="181"/>
      <c r="H9" s="181"/>
      <c r="I9" s="181"/>
    </row>
    <row r="10" spans="1:9" x14ac:dyDescent="0.35">
      <c r="A10" s="181"/>
      <c r="B10" s="181"/>
      <c r="C10" s="181"/>
      <c r="D10" s="181"/>
      <c r="E10" s="181"/>
      <c r="F10" s="181"/>
      <c r="G10" s="181"/>
      <c r="H10" s="181"/>
      <c r="I10" s="181"/>
    </row>
    <row r="11" spans="1:9" ht="5.15" customHeight="1" x14ac:dyDescent="0.35">
      <c r="A11" s="35"/>
      <c r="B11" s="35"/>
      <c r="C11" s="35"/>
      <c r="D11" s="35"/>
      <c r="E11" s="35"/>
      <c r="F11" s="35"/>
      <c r="G11" s="35"/>
      <c r="H11" s="35"/>
      <c r="I11" s="35"/>
    </row>
    <row r="12" spans="1:9" ht="15.5" thickBot="1" x14ac:dyDescent="0.4">
      <c r="A12" s="36" t="s">
        <v>578</v>
      </c>
      <c r="B12" s="37" t="s">
        <v>13</v>
      </c>
      <c r="C12" s="60" t="s">
        <v>579</v>
      </c>
      <c r="D12" s="38" t="s">
        <v>14</v>
      </c>
      <c r="E12" s="38" t="s">
        <v>580</v>
      </c>
      <c r="F12" s="39" t="s">
        <v>16</v>
      </c>
      <c r="G12" s="38" t="s">
        <v>581</v>
      </c>
      <c r="H12" s="38" t="s">
        <v>18</v>
      </c>
      <c r="I12" s="138" t="s">
        <v>582</v>
      </c>
    </row>
    <row r="13" spans="1:9" ht="45.5" thickTop="1" x14ac:dyDescent="0.35">
      <c r="A13" s="62">
        <f>Respuestas!C223</f>
        <v>163</v>
      </c>
      <c r="B13" s="62" t="str">
        <f>Respuestas!D223</f>
        <v>10.1</v>
      </c>
      <c r="C13" s="63" t="str">
        <f>Respuestas!F223</f>
        <v>¿En mi Unidad de Manejo hay una regeneración o reforestación oportuna después del aprovechamiento final, de tal manera que proteja los valores ambientales?</v>
      </c>
      <c r="D13" s="64" t="str">
        <f>+Respuestas!E223</f>
        <v>CC</v>
      </c>
      <c r="E13" s="70" t="s">
        <v>580</v>
      </c>
      <c r="F13" s="42"/>
      <c r="G13" s="48" t="str">
        <f>IF(Principio1311[[#This Row],[Respuesta]]="Sí","Conformidad",IF(Principio1311[[#This Row],[Respuesta]]="No","No conforme","No Aplica"))</f>
        <v>No Aplica</v>
      </c>
      <c r="H13" s="49" t="str">
        <f>IF(Principio1311[[#This Row],[Respuesta]]="No",Respuestas!I223," ")</f>
        <v xml:space="preserve"> </v>
      </c>
      <c r="I13" s="45" t="str">
        <f>+IF($F13=Respuestas!$G$3,Respuestas!$H223,IF($F13=Respuestas!$G$5,Respuestas!$H$5,Respuestas!$H$2))</f>
        <v>En espera de su respuesta</v>
      </c>
    </row>
    <row r="14" spans="1:9" x14ac:dyDescent="0.35">
      <c r="A14" s="62"/>
      <c r="B14" s="62"/>
      <c r="C14" s="63"/>
      <c r="D14" s="64"/>
      <c r="E14" s="70" t="s">
        <v>580</v>
      </c>
      <c r="F14" s="76">
        <f>+F13</f>
        <v>0</v>
      </c>
      <c r="G14" s="76" t="str">
        <f>IF(Principio1311[[#This Row],[Respuesta]]="Sí","Conformidad",IF(Principio1311[[#This Row],[Respuesta]]="No","No conforme","No Aplica"))</f>
        <v>No Aplica</v>
      </c>
      <c r="H14" s="49" t="str">
        <f>IF(Principio1311[[#This Row],[Respuesta]]="No",Respuestas!I224," ")</f>
        <v xml:space="preserve"> </v>
      </c>
      <c r="I14" s="50" t="str">
        <f>+IF($F14=Respuestas!$G$3,Respuestas!$H224,IF($F14=Respuestas!$G$10,Respuestas!$H$5,Respuestas!$H$2))</f>
        <v>En espera de su respuesta</v>
      </c>
    </row>
    <row r="15" spans="1:9" x14ac:dyDescent="0.35">
      <c r="A15" s="62">
        <f>Respuestas!C225</f>
        <v>164</v>
      </c>
      <c r="B15" s="62" t="str">
        <f>Respuestas!D225</f>
        <v>10.2</v>
      </c>
      <c r="C15" s="63" t="str">
        <f>Respuestas!F225</f>
        <v>¿Uso especies arbóreas exóticasen mi Unidad de Manejo?</v>
      </c>
      <c r="D15" s="64" t="str">
        <f>+Respuestas!E225</f>
        <v>CC</v>
      </c>
      <c r="E15" s="70" t="s">
        <v>580</v>
      </c>
      <c r="F15" s="47"/>
      <c r="G15" s="48" t="str">
        <f>IF(Principio1311[[#This Row],[Respuesta]]="Sí","Conformidad",IF(Principio1311[[#This Row],[Respuesta]]="No","No conforme","No Aplica"))</f>
        <v>No Aplica</v>
      </c>
      <c r="H15" s="49" t="str">
        <f>IF(Principio1311[[#This Row],[Respuesta]]="No",Respuestas!I225," ")</f>
        <v xml:space="preserve"> </v>
      </c>
      <c r="I15" s="50" t="str">
        <f>+IF($F15=Respuestas!$G$3,Respuestas!$H225,IF($F15=Respuestas!$G$10,Respuestas!$H$5,Respuestas!$H$2))</f>
        <v>En espera de su respuesta</v>
      </c>
    </row>
    <row r="16" spans="1:9" ht="30" x14ac:dyDescent="0.35">
      <c r="A16" s="62">
        <f>Respuestas!C226</f>
        <v>165</v>
      </c>
      <c r="B16" s="62" t="str">
        <f>Respuestas!D226</f>
        <v>10.3</v>
      </c>
      <c r="C16" s="63" t="str">
        <f>Respuestas!F226</f>
        <v>¿Utilizo especies arbóreas exóticas de comportamiento invasivo en mi Unidad de Manejo?</v>
      </c>
      <c r="D16" s="64" t="str">
        <f>+Respuestas!E226</f>
        <v>CC</v>
      </c>
      <c r="E16" s="70" t="s">
        <v>580</v>
      </c>
      <c r="F16" s="47"/>
      <c r="G16" s="48" t="str">
        <f>IF(Principio1311[[#This Row],[Respuesta]]="No","Conformidad",IF(Principio1311[[#This Row],[Respuesta]]="Sí","No conforme","No Aplica"))</f>
        <v>No Aplica</v>
      </c>
      <c r="H16" s="49" t="str">
        <f>IF(Principio1311[[#This Row],[Respuesta]]="Sí",Respuestas!I226," ")</f>
        <v xml:space="preserve"> </v>
      </c>
      <c r="I16" s="50" t="str">
        <f>+IF($F16=Respuestas!$G$2,Respuestas!$H226,IF($F16=Respuestas!$G$10,Respuestas!$H$5,Respuestas!$H$2))</f>
        <v>En espera de su respuesta</v>
      </c>
    </row>
    <row r="17" spans="1:9" ht="45" x14ac:dyDescent="0.35">
      <c r="A17" s="62">
        <f>Respuestas!C227</f>
        <v>166</v>
      </c>
      <c r="B17" s="62" t="str">
        <f>Respuestas!D227</f>
        <v>10.3</v>
      </c>
      <c r="C17" s="63" t="str">
        <f>Respuestas!F227</f>
        <v>¿Participo en programas para controlar los impactos invasivos de especies exóticas que no hayan sido introducidas por mí?</v>
      </c>
      <c r="D17" s="64" t="str">
        <f>+Respuestas!E227</f>
        <v>CC</v>
      </c>
      <c r="E17" s="70" t="s">
        <v>580</v>
      </c>
      <c r="F17" s="47"/>
      <c r="G17" s="48" t="str">
        <f>IF(Principio1311[[#This Row],[Respuesta]]="No","Conformidad",IF(Principio1311[[#This Row],[Respuesta]]="Sí","No conforme","No Aplica"))</f>
        <v>No Aplica</v>
      </c>
      <c r="H17" s="49" t="str">
        <f>IF(Principio1311[[#This Row],[Respuesta]]="Sí",Respuestas!I227," ")</f>
        <v xml:space="preserve"> </v>
      </c>
      <c r="I17" s="50" t="str">
        <f>+IF($F17=Respuestas!$G$2,Respuestas!$H227,IF($F17=Respuestas!$G$10,Respuestas!$H$5,Respuestas!$H$2))</f>
        <v>En espera de su respuesta</v>
      </c>
    </row>
    <row r="18" spans="1:9" x14ac:dyDescent="0.35">
      <c r="A18" s="62">
        <f>Respuestas!C228</f>
        <v>167</v>
      </c>
      <c r="B18" s="62" t="str">
        <f>Respuestas!D228</f>
        <v>10.4</v>
      </c>
      <c r="C18" s="63" t="str">
        <f>Respuestas!F228</f>
        <v>¿Utilizo organismos genéticamente modificados?</v>
      </c>
      <c r="D18" s="64" t="str">
        <f>+Respuestas!E228</f>
        <v>CC</v>
      </c>
      <c r="E18" s="70" t="s">
        <v>580</v>
      </c>
      <c r="F18" s="47"/>
      <c r="G18" s="48" t="str">
        <f>IF(Principio1311[[#This Row],[Respuesta]]="No","Conformidad",IF(Principio1311[[#This Row],[Respuesta]]="Sí","No conforme","No Aplica"))</f>
        <v>No Aplica</v>
      </c>
      <c r="H18" s="49" t="str">
        <f>IF(Principio1311[[#This Row],[Respuesta]]="Sí",Respuestas!I228," ")</f>
        <v xml:space="preserve"> </v>
      </c>
      <c r="I18" s="50" t="str">
        <f>+IF($F18=Respuestas!$G$2,Respuestas!$H228,IF($F18=Respuestas!$G$10,Respuestas!$H$5,Respuestas!$H$2))</f>
        <v>En espera de su respuesta</v>
      </c>
    </row>
    <row r="19" spans="1:9" x14ac:dyDescent="0.35">
      <c r="A19" s="62"/>
      <c r="B19" s="62"/>
      <c r="C19" s="63"/>
      <c r="D19" s="64"/>
      <c r="E19" s="70" t="s">
        <v>580</v>
      </c>
      <c r="F19" s="76">
        <f>+F18</f>
        <v>0</v>
      </c>
      <c r="G19" s="76" t="str">
        <f>IF(Principio1311[[#This Row],[Respuesta]]="No","Conformidad",IF(Principio1311[[#This Row],[Respuesta]]="Sí","No conforme","No Aplica"))</f>
        <v>No Aplica</v>
      </c>
      <c r="H19" s="49" t="str">
        <f>IF(Principio1311[[#This Row],[Respuesta]]="Sí",Respuestas!I229," ")</f>
        <v xml:space="preserve"> </v>
      </c>
      <c r="I19" s="50" t="str">
        <f>+IF($F19=Respuestas!$G$2,Respuestas!$H229,IF($F19=Respuestas!$G$10,Respuestas!$H$5,Respuestas!$H$2))</f>
        <v>En espera de su respuesta</v>
      </c>
    </row>
    <row r="20" spans="1:9" ht="45" x14ac:dyDescent="0.35">
      <c r="A20" s="62">
        <f>Respuestas!C230</f>
        <v>168</v>
      </c>
      <c r="B20" s="62" t="str">
        <f>Respuestas!D230</f>
        <v>10.5</v>
      </c>
      <c r="C20" s="63" t="str">
        <f>Respuestas!F230</f>
        <v>¿Utilizo prácticas adecuadas (para las especies, la vegetación y mis objetivos de manejo) para manejar mi Unidad de Manejo?</v>
      </c>
      <c r="D20" s="64" t="str">
        <f>+Respuestas!E230</f>
        <v>CC</v>
      </c>
      <c r="E20" s="70" t="s">
        <v>580</v>
      </c>
      <c r="F20" s="47"/>
      <c r="G20" s="48" t="str">
        <f>IF(Principio1311[[#This Row],[Respuesta]]="No","Conformidad",IF(Principio1311[[#This Row],[Respuesta]]="Sí","No conforme","No Aplica"))</f>
        <v>No Aplica</v>
      </c>
      <c r="H20" s="49" t="str">
        <f>IF(Principio1311[[#This Row],[Respuesta]]="Sí",Respuestas!I230," ")</f>
        <v xml:space="preserve"> </v>
      </c>
      <c r="I20" s="50" t="str">
        <f>+IF($F20=Respuestas!$G$2,Respuestas!$H230,IF($F20=Respuestas!$G$10,Respuestas!$H$5,Respuestas!$H$2))</f>
        <v>En espera de su respuesta</v>
      </c>
    </row>
    <row r="21" spans="1:9" x14ac:dyDescent="0.35">
      <c r="A21" s="62"/>
      <c r="B21" s="62"/>
      <c r="C21" s="63"/>
      <c r="D21" s="64"/>
      <c r="E21" s="70" t="s">
        <v>580</v>
      </c>
      <c r="F21" s="130">
        <f>+F20</f>
        <v>0</v>
      </c>
      <c r="G21" s="76" t="str">
        <f>IF(Principio1311[[#This Row],[Respuesta]]="No","Conformidad",IF(Principio1311[[#This Row],[Respuesta]]="Sí","No conforme","No Aplica"))</f>
        <v>No Aplica</v>
      </c>
      <c r="H21" s="49" t="str">
        <f>IF(Principio1311[[#This Row],[Respuesta]]="Sí",Respuestas!I231," ")</f>
        <v xml:space="preserve"> </v>
      </c>
      <c r="I21" s="50" t="str">
        <f>+IF($F21=Respuestas!$G$2,Respuestas!$H231,IF($F21=Respuestas!$G$10,Respuestas!$H$5,Respuestas!$H$2))</f>
        <v>En espera de su respuesta</v>
      </c>
    </row>
    <row r="22" spans="1:9" x14ac:dyDescent="0.35">
      <c r="A22" s="62">
        <f>Respuestas!C232</f>
        <v>169</v>
      </c>
      <c r="B22" s="62" t="str">
        <f>Respuestas!D232</f>
        <v>10.6</v>
      </c>
      <c r="C22" s="63" t="str">
        <f>Respuestas!F232</f>
        <v>¿Utilizo fertilizantes?</v>
      </c>
      <c r="D22" s="64" t="str">
        <f>+Respuestas!E232</f>
        <v>CMC</v>
      </c>
      <c r="E22" s="46"/>
      <c r="F22" s="47"/>
      <c r="G22" s="48" t="str">
        <f>IF(Principio1311[[#This Row],[Respuesta]]="No","Conformidad",IF(Principio1311[[#This Row],[Respuesta]]="Sí","No conforme","No Aplica"))</f>
        <v>No Aplica</v>
      </c>
      <c r="H22" s="49" t="str">
        <f>IF(Principio1311[[#This Row],[Respuesta]]="Sí",Respuestas!I232," ")</f>
        <v xml:space="preserve"> </v>
      </c>
      <c r="I22" s="50" t="str">
        <f>+IF($F22=Respuestas!$G$2,Respuestas!$H232,IF($F22=Respuestas!$G$10,Respuestas!$H$5,Respuestas!$H$2))</f>
        <v>En espera de su respuesta</v>
      </c>
    </row>
    <row r="23" spans="1:9" x14ac:dyDescent="0.35">
      <c r="A23" s="62">
        <f>Respuestas!C233</f>
        <v>170</v>
      </c>
      <c r="B23" s="62" t="str">
        <f>Respuestas!D233</f>
        <v>10.6</v>
      </c>
      <c r="C23" s="63" t="str">
        <f>Respuestas!F233</f>
        <v>¿Reduzco el uso de fertilizantes?</v>
      </c>
      <c r="D23" s="64" t="str">
        <f>+Respuestas!E233</f>
        <v>CMC</v>
      </c>
      <c r="E23" s="54"/>
      <c r="F23" s="47"/>
      <c r="G23" s="48" t="str">
        <f>IF(Principio1311[[#This Row],[Respuesta]]="Sí","Conformidad",IF(Principio1311[[#This Row],[Respuesta]]="No","No conforme","No Aplica"))</f>
        <v>No Aplica</v>
      </c>
      <c r="H23" s="49" t="str">
        <f>IF(Principio1311[[#This Row],[Respuesta]]="No",Respuestas!I233," ")</f>
        <v xml:space="preserve"> </v>
      </c>
      <c r="I23" s="50" t="str">
        <f>+IF($F23=Respuestas!$G$3,Respuestas!$H233,IF($F23=Respuestas!$G$10,Respuestas!$H$5,Respuestas!$H$2))</f>
        <v>En espera de su respuesta</v>
      </c>
    </row>
    <row r="24" spans="1:9" x14ac:dyDescent="0.35">
      <c r="A24" s="62">
        <f>Respuestas!C234</f>
        <v>171</v>
      </c>
      <c r="B24" s="62" t="str">
        <f>Respuestas!D234</f>
        <v>10.6</v>
      </c>
      <c r="C24" s="63" t="str">
        <f>Respuestas!F234</f>
        <v>¿Llevo un registro de los fertilizantes utilizados?</v>
      </c>
      <c r="D24" s="64" t="str">
        <f>+Respuestas!E234</f>
        <v>CMC</v>
      </c>
      <c r="E24" s="46"/>
      <c r="F24" s="47"/>
      <c r="G24" s="48" t="str">
        <f>IF(Principio1311[[#This Row],[Respuesta]]="Sí","Conformidad",IF(Principio1311[[#This Row],[Respuesta]]="No","No conforme","No Aplica"))</f>
        <v>No Aplica</v>
      </c>
      <c r="H24" s="49" t="str">
        <f>IF(Principio1311[[#This Row],[Respuesta]]="No",Respuestas!I234," ")</f>
        <v xml:space="preserve"> </v>
      </c>
      <c r="I24" s="50" t="str">
        <f>+IF($F24=Respuestas!$G$3,Respuestas!$H234,IF($F24=Respuestas!$G$10,Respuestas!$H$5,Respuestas!$H$2))</f>
        <v>En espera de su respuesta</v>
      </c>
    </row>
    <row r="25" spans="1:9" x14ac:dyDescent="0.35">
      <c r="A25" s="62">
        <f>Respuestas!C235</f>
        <v>172</v>
      </c>
      <c r="B25" s="62" t="str">
        <f>Respuestas!D235</f>
        <v>10.6</v>
      </c>
      <c r="C25" s="63" t="str">
        <f>Respuestas!F235</f>
        <v>¿Protejo los valores ambientales cuando uso fertilizantes?</v>
      </c>
      <c r="D25" s="64" t="str">
        <f>+Respuestas!E235</f>
        <v>CMC</v>
      </c>
      <c r="E25" s="46"/>
      <c r="F25" s="47"/>
      <c r="G25" s="48" t="str">
        <f>IF(Principio1311[[#This Row],[Respuesta]]="Sí","Conformidad",IF(Principio1311[[#This Row],[Respuesta]]="No","No conforme","No Aplica"))</f>
        <v>No Aplica</v>
      </c>
      <c r="H25" s="49" t="str">
        <f>IF(Principio1311[[#This Row],[Respuesta]]="No",Respuestas!I235," ")</f>
        <v xml:space="preserve"> </v>
      </c>
      <c r="I25" s="50" t="str">
        <f>+IF($F25=Respuestas!$G$3,Respuestas!$H235,IF($F25=Respuestas!$G$10,Respuestas!$H$5,Respuestas!$H$2))</f>
        <v>En espera de su respuesta</v>
      </c>
    </row>
    <row r="26" spans="1:9" ht="30" x14ac:dyDescent="0.35">
      <c r="A26" s="62">
        <f>Respuestas!C236</f>
        <v>173</v>
      </c>
      <c r="B26" s="62" t="str">
        <f>Respuestas!D236</f>
        <v>10.6</v>
      </c>
      <c r="C26" s="63" t="str">
        <f>Respuestas!F236</f>
        <v>¿Reparo o mitigo los daños causados por el uso de fertilizantes?</v>
      </c>
      <c r="D26" s="64" t="str">
        <f>+Respuestas!E236</f>
        <v>CMC</v>
      </c>
      <c r="E26" s="54"/>
      <c r="F26" s="47"/>
      <c r="G26" s="48" t="str">
        <f>IF(Principio1311[[#This Row],[Respuesta]]="Sí","Conformidad",IF(Principio1311[[#This Row],[Respuesta]]="No","No conforme","No Aplica"))</f>
        <v>No Aplica</v>
      </c>
      <c r="H26" s="49" t="str">
        <f>IF(Principio1311[[#This Row],[Respuesta]]="No",Respuestas!I236," ")</f>
        <v xml:space="preserve"> </v>
      </c>
      <c r="I26" s="50" t="str">
        <f>+IF($F26=Respuestas!$G$3,Respuestas!$H236,IF($F26=Respuestas!$G$10,Respuestas!$H$5,Respuestas!$H$2))</f>
        <v>En espera de su respuesta</v>
      </c>
    </row>
    <row r="27" spans="1:9" x14ac:dyDescent="0.35">
      <c r="A27" s="62">
        <f>Respuestas!C237</f>
        <v>174</v>
      </c>
      <c r="B27" s="62" t="str">
        <f>Respuestas!D237</f>
        <v>10.7</v>
      </c>
      <c r="C27" s="63" t="str">
        <f>Respuestas!F237</f>
        <v>¿Uso pesticidas en la Unidad de Manejo?</v>
      </c>
      <c r="D27" s="64" t="str">
        <f>+Respuestas!E237</f>
        <v>CC</v>
      </c>
      <c r="E27" s="70" t="s">
        <v>580</v>
      </c>
      <c r="F27" s="47"/>
      <c r="G27" s="48" t="str">
        <f>IF(Principio1311[[#This Row],[Respuesta]]="No","Conformidad",IF(Principio1311[[#This Row],[Respuesta]]="Sí","No conforme","No Aplica"))</f>
        <v>No Aplica</v>
      </c>
      <c r="H27" s="49" t="str">
        <f>IF(Principio1311[[#This Row],[Respuesta]]="Sí",Respuestas!I237," ")</f>
        <v xml:space="preserve"> </v>
      </c>
      <c r="I27" s="50" t="str">
        <f>+IF($F27=Respuestas!$G$2,Respuestas!$H237,IF($F27=Respuestas!$G$10,Respuestas!$H$5,Respuestas!$H$2))</f>
        <v>En espera de su respuesta</v>
      </c>
    </row>
    <row r="28" spans="1:9" x14ac:dyDescent="0.35">
      <c r="A28" s="62"/>
      <c r="B28" s="62"/>
      <c r="C28" s="63"/>
      <c r="D28" s="64"/>
      <c r="E28" s="70" t="s">
        <v>580</v>
      </c>
      <c r="F28" s="76">
        <f>+F27</f>
        <v>0</v>
      </c>
      <c r="G28" s="76" t="str">
        <f>IF(Principio1311[[#This Row],[Respuesta]]="No","Conformidad",IF(Principio1311[[#This Row],[Respuesta]]="Sí","No conforme","No Aplica"))</f>
        <v>No Aplica</v>
      </c>
      <c r="H28" s="49" t="str">
        <f>IF(Principio1311[[#This Row],[Respuesta]]="Sí",Respuestas!I238," ")</f>
        <v xml:space="preserve"> </v>
      </c>
      <c r="I28" s="50" t="str">
        <f>+IF($F28=Respuestas!$G$2,Respuestas!$H238,IF($F28=Respuestas!$G$10,Respuestas!$H$5,Respuestas!$H$2))</f>
        <v>En espera de su respuesta</v>
      </c>
    </row>
    <row r="29" spans="1:9" x14ac:dyDescent="0.35">
      <c r="A29" s="62"/>
      <c r="B29" s="62"/>
      <c r="C29" s="63"/>
      <c r="D29" s="64"/>
      <c r="E29" s="70" t="s">
        <v>580</v>
      </c>
      <c r="F29" s="76">
        <f>+F27</f>
        <v>0</v>
      </c>
      <c r="G29" s="76" t="str">
        <f>IF(Principio1311[[#This Row],[Respuesta]]="No","Conformidad",IF(Principio1311[[#This Row],[Respuesta]]="Sí","No conforme","No Aplica"))</f>
        <v>No Aplica</v>
      </c>
      <c r="H29" s="49" t="str">
        <f>IF(Principio1311[[#This Row],[Respuesta]]="Sí",Respuestas!I239," ")</f>
        <v xml:space="preserve"> </v>
      </c>
      <c r="I29" s="50" t="str">
        <f>+IF($F29=Respuestas!$G$2,Respuestas!$H239,IF($F29=Respuestas!$G$10,Respuestas!$H$5,Respuestas!$H$2))</f>
        <v>En espera de su respuesta</v>
      </c>
    </row>
    <row r="30" spans="1:9" x14ac:dyDescent="0.35">
      <c r="A30" s="62"/>
      <c r="B30" s="62"/>
      <c r="C30" s="63"/>
      <c r="D30" s="64"/>
      <c r="E30" s="70" t="s">
        <v>580</v>
      </c>
      <c r="F30" s="76">
        <f>+F27</f>
        <v>0</v>
      </c>
      <c r="G30" s="76" t="str">
        <f>IF(Principio1311[[#This Row],[Respuesta]]="No","Conformidad",IF(Principio1311[[#This Row],[Respuesta]]="Sí","No conforme","No Aplica"))</f>
        <v>No Aplica</v>
      </c>
      <c r="H30" s="49" t="str">
        <f>IF(Principio1311[[#This Row],[Respuesta]]="Sí",Respuestas!I240," ")</f>
        <v xml:space="preserve"> </v>
      </c>
      <c r="I30" s="50" t="str">
        <f>+IF($F30=Respuestas!$G$2,Respuestas!$H240,IF($F30=Respuestas!$G$10,Respuestas!$H$5,Respuestas!$H$2))</f>
        <v>En espera de su respuesta</v>
      </c>
    </row>
    <row r="31" spans="1:9" x14ac:dyDescent="0.35">
      <c r="A31" s="62"/>
      <c r="B31" s="62"/>
      <c r="C31" s="63"/>
      <c r="D31" s="64"/>
      <c r="E31" s="70" t="s">
        <v>580</v>
      </c>
      <c r="F31" s="76">
        <f>+F27</f>
        <v>0</v>
      </c>
      <c r="G31" s="76" t="str">
        <f>IF(Principio1311[[#This Row],[Respuesta]]="No","Conformidad",IF(Principio1311[[#This Row],[Respuesta]]="Sí","No conforme","No Aplica"))</f>
        <v>No Aplica</v>
      </c>
      <c r="H31" s="49" t="str">
        <f>IF(Principio1311[[#This Row],[Respuesta]]="Sí",Respuestas!I241," ")</f>
        <v xml:space="preserve"> </v>
      </c>
      <c r="I31" s="50" t="str">
        <f>+IF($F31=Respuestas!$G$2,Respuestas!$H241,IF($F31=Respuestas!$G$10,Respuestas!$H$5,Respuestas!$H$2))</f>
        <v>En espera de su respuesta</v>
      </c>
    </row>
    <row r="32" spans="1:9" ht="30" x14ac:dyDescent="0.35">
      <c r="A32" s="62">
        <f>Respuestas!C242</f>
        <v>175</v>
      </c>
      <c r="B32" s="62" t="str">
        <f>Respuestas!D242</f>
        <v>10.7</v>
      </c>
      <c r="C32" s="63" t="str">
        <f>Respuestas!F242</f>
        <v>¿Utilizo o almaceno algún pesticida que esté prohibido por el FSC?</v>
      </c>
      <c r="D32" s="64" t="str">
        <f>+Respuestas!E243</f>
        <v>CC</v>
      </c>
      <c r="E32" s="70" t="s">
        <v>580</v>
      </c>
      <c r="F32" s="47"/>
      <c r="G32" s="48" t="str">
        <f>IF(Principio1311[[#This Row],[Respuesta]]="Sí","Conformidad",IF(Principio1311[[#This Row],[Respuesta]]="No","No conforme","No Aplica"))</f>
        <v>No Aplica</v>
      </c>
      <c r="H32" s="49" t="str">
        <f>IF(Principio1311[[#This Row],[Respuesta]]="No",Respuestas!I242," ")</f>
        <v xml:space="preserve"> </v>
      </c>
      <c r="I32" s="50" t="str">
        <f>+IF($F32=Respuestas!$G$3,Respuestas!$H242,IF($F32=Respuestas!$G$10,Respuestas!$H$5,Respuestas!$H$2))</f>
        <v>En espera de su respuesta</v>
      </c>
    </row>
    <row r="33" spans="1:9" x14ac:dyDescent="0.35">
      <c r="A33" s="62">
        <f>Respuestas!C243</f>
        <v>176</v>
      </c>
      <c r="B33" s="62" t="str">
        <f>Respuestas!D243</f>
        <v>10.7</v>
      </c>
      <c r="C33" s="63" t="str">
        <f>Respuestas!F243</f>
        <v>¿Llevo registro de todos los pesticidas que utilizo?</v>
      </c>
      <c r="D33" s="64" t="str">
        <f>+Respuestas!E243</f>
        <v>CC</v>
      </c>
      <c r="E33" s="70" t="s">
        <v>580</v>
      </c>
      <c r="F33" s="47"/>
      <c r="G33" s="48" t="str">
        <f>IF(Principio1311[[#This Row],[Respuesta]]="Sí","Conformidad",IF(Principio1311[[#This Row],[Respuesta]]="No","No conforme","No Aplica"))</f>
        <v>No Aplica</v>
      </c>
      <c r="H33" s="49" t="str">
        <f>IF(Principio1311[[#This Row],[Respuesta]]="No",Respuestas!I243," ")</f>
        <v xml:space="preserve"> </v>
      </c>
      <c r="I33" s="50" t="str">
        <f>+IF($F33=Respuestas!$G$3,Respuestas!$H243,IF($F33=Respuestas!$G$10,Respuestas!$H$5,Respuestas!$H$2))</f>
        <v>En espera de su respuesta</v>
      </c>
    </row>
    <row r="34" spans="1:9" ht="60" x14ac:dyDescent="0.35">
      <c r="A34" s="62">
        <f>Respuestas!C244</f>
        <v>177</v>
      </c>
      <c r="B34" s="62" t="str">
        <f>Respuestas!D244</f>
        <v>10.7</v>
      </c>
      <c r="C34" s="63" t="str">
        <f>Respuestas!F244</f>
        <v>¿Manipulo, almaceno, transporto y utilizo los pesticidas de forma segura acorde a los requisitos de la Guía de la OIT y de la legislación vigente, y prevengo los potenciales impactos ambientales negativos?</v>
      </c>
      <c r="D34" s="64" t="str">
        <f>+Respuestas!E244</f>
        <v>CC</v>
      </c>
      <c r="E34" s="70" t="s">
        <v>580</v>
      </c>
      <c r="F34" s="142"/>
      <c r="G34" s="143" t="str">
        <f>IF(Principio1311[[#This Row],[Respuesta]]="Sí","Conformidad",IF(Principio1311[[#This Row],[Respuesta]]="No","No conforme","No Aplica"))</f>
        <v>No Aplica</v>
      </c>
      <c r="H34" s="49" t="str">
        <f>IF(Principio1311[[#This Row],[Respuesta]]="No",Respuestas!I244," ")</f>
        <v xml:space="preserve"> </v>
      </c>
      <c r="I34" s="50" t="str">
        <f>+IF($F34=Respuestas!$G$3,Respuestas!$H244,IF($F34=Respuestas!$G$10,Respuestas!$H$5,Respuestas!$H$2))</f>
        <v>En espera de su respuesta</v>
      </c>
    </row>
    <row r="35" spans="1:9" x14ac:dyDescent="0.35">
      <c r="A35" s="62"/>
      <c r="B35" s="62"/>
      <c r="C35" s="63"/>
      <c r="D35" s="64"/>
      <c r="E35" s="70" t="s">
        <v>580</v>
      </c>
      <c r="F35" s="76">
        <f>+F34</f>
        <v>0</v>
      </c>
      <c r="G35" s="76" t="str">
        <f>IF(Principio1311[[#This Row],[Respuesta]]="Sí","Conformidad",IF(Principio1311[[#This Row],[Respuesta]]="No","No conforme","No Aplica"))</f>
        <v>No Aplica</v>
      </c>
      <c r="H35" s="49" t="str">
        <f>IF(Principio1311[[#This Row],[Respuesta]]="No",Respuestas!I245," ")</f>
        <v xml:space="preserve"> </v>
      </c>
      <c r="I35" s="50" t="str">
        <f>+IF($F35=Respuestas!$G$3,Respuestas!$H245,IF($F35=Respuestas!$G$10,Respuestas!$H$5,Respuestas!$H$2))</f>
        <v>En espera de su respuesta</v>
      </c>
    </row>
    <row r="36" spans="1:9" x14ac:dyDescent="0.35">
      <c r="A36" s="62"/>
      <c r="B36" s="62"/>
      <c r="C36" s="63"/>
      <c r="D36" s="64"/>
      <c r="E36" s="70" t="s">
        <v>580</v>
      </c>
      <c r="F36" s="76">
        <f>+F34</f>
        <v>0</v>
      </c>
      <c r="G36" s="76" t="str">
        <f>IF(Principio1311[[#This Row],[Respuesta]]="Sí","Conformidad",IF(Principio1311[[#This Row],[Respuesta]]="No","No conforme","No Aplica"))</f>
        <v>No Aplica</v>
      </c>
      <c r="H36" s="49" t="str">
        <f>IF(Principio1311[[#This Row],[Respuesta]]="No",Respuestas!I246," ")</f>
        <v xml:space="preserve"> </v>
      </c>
      <c r="I36" s="50" t="str">
        <f>+IF($F36=Respuestas!$G$3,Respuestas!$H246,IF($F36=Respuestas!$G$10,Respuestas!$H$5,Respuestas!$H$2))</f>
        <v>En espera de su respuesta</v>
      </c>
    </row>
    <row r="37" spans="1:9" ht="30" x14ac:dyDescent="0.35">
      <c r="A37" s="62">
        <f>Respuestas!C247</f>
        <v>178</v>
      </c>
      <c r="B37" s="62" t="str">
        <f>Respuestas!D247</f>
        <v>10.7</v>
      </c>
      <c r="C37" s="63" t="str">
        <f>Respuestas!F247</f>
        <v>¿Prevengo, mitigo o reparo cualquier impacto negativo provocado por el uso de pesticidas?</v>
      </c>
      <c r="D37" s="64" t="str">
        <f>+Respuestas!E247</f>
        <v>CC</v>
      </c>
      <c r="E37" s="70" t="s">
        <v>580</v>
      </c>
      <c r="F37" s="47"/>
      <c r="G37" s="48" t="str">
        <f>IF(Principio1311[[#This Row],[Respuesta]]="Sí","Conformidad",IF(Principio1311[[#This Row],[Respuesta]]="No","No conforme","No Aplica"))</f>
        <v>No Aplica</v>
      </c>
      <c r="H37" s="49" t="str">
        <f>IF(Principio1311[[#This Row],[Respuesta]]="No",Respuestas!I247," ")</f>
        <v xml:space="preserve"> </v>
      </c>
      <c r="I37" s="50" t="str">
        <f>+IF($F37=Respuestas!$G$3,Respuestas!$H247,IF($F37=Respuestas!$G$10,Respuestas!$H$5,Respuestas!$H$2))</f>
        <v>En espera de su respuesta</v>
      </c>
    </row>
    <row r="38" spans="1:9" x14ac:dyDescent="0.35">
      <c r="A38" s="62">
        <f>Respuestas!C248</f>
        <v>179</v>
      </c>
      <c r="B38" s="62" t="str">
        <f>Respuestas!D248</f>
        <v>10.8</v>
      </c>
      <c r="C38" s="63" t="str">
        <f>Respuestas!F248</f>
        <v>¿Utilizo algún agente de control biológico?</v>
      </c>
      <c r="D38" s="64" t="str">
        <f>+Respuestas!E248</f>
        <v>CC</v>
      </c>
      <c r="E38" s="70" t="s">
        <v>580</v>
      </c>
      <c r="F38" s="47"/>
      <c r="G38" s="48" t="str">
        <f>IF(Principio1311[[#This Row],[Respuesta]]="Sí","Conformidad",IF(Principio1311[[#This Row],[Respuesta]]="No","No conforme","No Aplica"))</f>
        <v>No Aplica</v>
      </c>
      <c r="H38" s="49" t="str">
        <f>IF(Principio1311[[#This Row],[Respuesta]]="No",Respuestas!I248," ")</f>
        <v xml:space="preserve"> </v>
      </c>
      <c r="I38" s="50" t="str">
        <f>+IF($F38=Respuestas!$G$3,Respuestas!$H248,IF($F38=Respuestas!$G$10,Respuestas!$H$5,Respuestas!$H$2))</f>
        <v>En espera de su respuesta</v>
      </c>
    </row>
    <row r="39" spans="1:9" x14ac:dyDescent="0.35">
      <c r="A39" s="62"/>
      <c r="B39" s="62"/>
      <c r="C39" s="63"/>
      <c r="D39" s="64"/>
      <c r="E39" s="70" t="s">
        <v>580</v>
      </c>
      <c r="F39" s="76">
        <f>+F38</f>
        <v>0</v>
      </c>
      <c r="G39" s="76" t="str">
        <f>IF(Principio1311[[#This Row],[Respuesta]]="Sí","Conformidad",IF(Principio1311[[#This Row],[Respuesta]]="No","No conforme","No Aplica"))</f>
        <v>No Aplica</v>
      </c>
      <c r="H39" s="49" t="str">
        <f>IF(Principio1311[[#This Row],[Respuesta]]="No",Respuestas!I249," ")</f>
        <v xml:space="preserve"> </v>
      </c>
      <c r="I39" s="50" t="str">
        <f>+IF($F39=Respuestas!$G$3,Respuestas!$H249,IF($F39=Respuestas!$G$10,Respuestas!$H$5,Respuestas!$H$2))</f>
        <v>En espera de su respuesta</v>
      </c>
    </row>
    <row r="40" spans="1:9" x14ac:dyDescent="0.35">
      <c r="A40" s="62">
        <f>Respuestas!C250</f>
        <v>180</v>
      </c>
      <c r="B40" s="62" t="str">
        <f>Respuestas!D250</f>
        <v>10.8</v>
      </c>
      <c r="C40" s="63" t="str">
        <f>Respuestas!F250</f>
        <v>¿Minimizo y controlo el uso de agentes de control biológico?</v>
      </c>
      <c r="D40" s="64" t="str">
        <f>+Respuestas!E250</f>
        <v>CC</v>
      </c>
      <c r="E40" s="46"/>
      <c r="F40" s="47"/>
      <c r="G40" s="48" t="str">
        <f>IF(Principio1311[[#This Row],[Respuesta]]="Sí","Conformidad",IF(Principio1311[[#This Row],[Respuesta]]="No","No conforme","No Aplica"))</f>
        <v>No Aplica</v>
      </c>
      <c r="H40" s="49" t="str">
        <f>IF(Principio1311[[#This Row],[Respuesta]]="No",Respuestas!I250," ")</f>
        <v xml:space="preserve"> </v>
      </c>
      <c r="I40" s="50" t="str">
        <f>+IF($F40=Respuestas!$G$3,Respuestas!$H250,IF($F40=Respuestas!$G$10,Respuestas!$H$5,Respuestas!$H$2))</f>
        <v>En espera de su respuesta</v>
      </c>
    </row>
    <row r="41" spans="1:9" ht="30" x14ac:dyDescent="0.35">
      <c r="A41" s="62">
        <f>Respuestas!C251</f>
        <v>181</v>
      </c>
      <c r="B41" s="62" t="str">
        <f>Respuestas!D251</f>
        <v>10.8</v>
      </c>
      <c r="C41" s="63" t="str">
        <f>Respuestas!F251</f>
        <v>Al usar agentes biológicos, ¿Implemento medidas de uso seguros que previenen daños a los valores ambientales?</v>
      </c>
      <c r="D41" s="64" t="str">
        <f>+Respuestas!E251</f>
        <v>CC</v>
      </c>
      <c r="E41" s="58"/>
      <c r="F41" s="142"/>
      <c r="G41" s="143" t="str">
        <f>IF(Principio1311[[#This Row],[Respuesta]]="Sí","Conformidad",IF(Principio1311[[#This Row],[Respuesta]]="No","No conforme","No Aplica"))</f>
        <v>No Aplica</v>
      </c>
      <c r="H41" s="49" t="str">
        <f>IF(Principio1311[[#This Row],[Respuesta]]="No",Respuestas!I251," ")</f>
        <v xml:space="preserve"> </v>
      </c>
      <c r="I41" s="50" t="str">
        <f>+IF($F41=Respuestas!$G$3,Respuestas!$H251,IF($F41=Respuestas!$G$10,Respuestas!$H$5,Respuestas!$H$2))</f>
        <v>En espera de su respuesta</v>
      </c>
    </row>
    <row r="42" spans="1:9" x14ac:dyDescent="0.35">
      <c r="A42" s="62">
        <f>Respuestas!C252</f>
        <v>182</v>
      </c>
      <c r="B42" s="62" t="str">
        <f>Respuestas!D252</f>
        <v>10.8</v>
      </c>
      <c r="C42" s="63" t="str">
        <f>Respuestas!F252</f>
        <v>¿Llevo un registro del uso de los agentes de control biológico?</v>
      </c>
      <c r="D42" s="64" t="str">
        <f>+Respuestas!E252</f>
        <v>CC</v>
      </c>
      <c r="E42" s="69"/>
      <c r="F42" s="47"/>
      <c r="G42" s="48" t="str">
        <f>IF(Principio1311[[#This Row],[Respuesta]]="Sí","Conformidad",IF(Principio1311[[#This Row],[Respuesta]]="No","No conforme","No Aplica"))</f>
        <v>No Aplica</v>
      </c>
      <c r="H42" s="49" t="str">
        <f>IF(Principio1311[[#This Row],[Respuesta]]="No",Respuestas!I252," ")</f>
        <v xml:space="preserve"> </v>
      </c>
      <c r="I42" s="50" t="str">
        <f>+IF($F42=Respuestas!$G$3,Respuestas!$H252,IF($F42=Respuestas!$G$10,Respuestas!$H$5,Respuestas!$H$2))</f>
        <v>En espera de su respuesta</v>
      </c>
    </row>
    <row r="43" spans="1:9" ht="45" x14ac:dyDescent="0.35">
      <c r="A43" s="62">
        <f>Respuestas!C253</f>
        <v>183</v>
      </c>
      <c r="B43" s="62" t="str">
        <f>Respuestas!D253</f>
        <v>10.9</v>
      </c>
      <c r="C43" s="63" t="str">
        <f>Respuestas!F253</f>
        <v>¿Identifico los posibles impactos negativos causados por los desastres naturales en la Unidad de Manejo y las actividades que pueden mitigar a los impactos?</v>
      </c>
      <c r="D43" s="64" t="str">
        <f>+Respuestas!E253</f>
        <v>CMC</v>
      </c>
      <c r="E43" s="69"/>
      <c r="F43" s="47"/>
      <c r="G43" s="48" t="str">
        <f>IF(Principio1311[[#This Row],[Respuesta]]="Sí","Conformidad",IF(Principio1311[[#This Row],[Respuesta]]="No","No conforme","No Aplica"))</f>
        <v>No Aplica</v>
      </c>
      <c r="H43" s="49" t="str">
        <f>IF(Principio1311[[#This Row],[Respuesta]]="No",Respuestas!I253," ")</f>
        <v xml:space="preserve"> </v>
      </c>
      <c r="I43" s="50" t="str">
        <f>+IF($F43=Respuestas!$G$3,Respuestas!$H253,IF($F43=Respuestas!$G$10,Respuestas!$H$5,Respuestas!$H$2))</f>
        <v>En espera de su respuesta</v>
      </c>
    </row>
    <row r="44" spans="1:9" x14ac:dyDescent="0.35">
      <c r="A44" s="62"/>
      <c r="B44" s="62"/>
      <c r="C44" s="63"/>
      <c r="D44" s="64"/>
      <c r="E44" s="70" t="s">
        <v>580</v>
      </c>
      <c r="F44" s="76">
        <f>+F43</f>
        <v>0</v>
      </c>
      <c r="G44" s="76" t="str">
        <f>IF(Principio1311[[#This Row],[Respuesta]]="Sí","Conformidad",IF(Principio1311[[#This Row],[Respuesta]]="No","No conforme","No Aplica"))</f>
        <v>No Aplica</v>
      </c>
      <c r="H44" s="49" t="str">
        <f>IF(Principio1311[[#This Row],[Respuesta]]="No",Respuestas!I254," ")</f>
        <v xml:space="preserve"> </v>
      </c>
      <c r="I44" s="50" t="str">
        <f>+IF($F44=Respuestas!$G$3,Respuestas!$H254,IF($F44=Respuestas!$G$10,Respuestas!$H$5,Respuestas!$H$2))</f>
        <v>En espera de su respuesta</v>
      </c>
    </row>
    <row r="45" spans="1:9" ht="45" x14ac:dyDescent="0.35">
      <c r="A45" s="62">
        <f>Respuestas!C255</f>
        <v>184</v>
      </c>
      <c r="B45" s="62" t="str">
        <f>Respuestas!D255</f>
        <v>10.9</v>
      </c>
      <c r="C45" s="63" t="str">
        <f>Respuestas!F255</f>
        <v>¿Identifico si mis actividades de manejo pueden llegar a aumentar o mitigar la gravedad de los desastres naturales sobre mi Unidad de Manejo?</v>
      </c>
      <c r="D45" s="64" t="str">
        <f>+Respuestas!E255</f>
        <v>CMC</v>
      </c>
      <c r="E45" s="70" t="s">
        <v>580</v>
      </c>
      <c r="F45" s="47"/>
      <c r="G45" s="48" t="str">
        <f>IF(Principio1311[[#This Row],[Respuesta]]="Sí","Conformidad",IF(Principio1311[[#This Row],[Respuesta]]="No","No conforme","No Aplica"))</f>
        <v>No Aplica</v>
      </c>
      <c r="H45" s="49" t="str">
        <f>IF(Principio1311[[#This Row],[Respuesta]]="No",Respuestas!I255," ")</f>
        <v xml:space="preserve"> </v>
      </c>
      <c r="I45" s="50" t="str">
        <f>+IF($F45=Respuestas!$G$3,Respuestas!$H255,IF($F45=Respuestas!$G$10,Respuestas!$H$5,Respuestas!$H$2))</f>
        <v>En espera de su respuesta</v>
      </c>
    </row>
    <row r="46" spans="1:9" ht="45" x14ac:dyDescent="0.35">
      <c r="A46" s="62">
        <f>Respuestas!C256</f>
        <v>185</v>
      </c>
      <c r="B46" s="62" t="str">
        <f>Respuestas!D256</f>
        <v>10.9</v>
      </c>
      <c r="C46" s="63" t="str">
        <f>Respuestas!F256</f>
        <v>¿Realizo las actividades de forma que se reduzcan los riesgos de desastres naturales, incluidos los incendios, en mi Unidad de Manejo y en las inmediaciones?</v>
      </c>
      <c r="D46" s="64" t="str">
        <f>+Respuestas!E256</f>
        <v>CMC</v>
      </c>
      <c r="E46" s="70" t="s">
        <v>580</v>
      </c>
      <c r="F46" s="142"/>
      <c r="G46" s="143" t="str">
        <f>IF(Principio1311[[#This Row],[Respuesta]]="Sí","Conformidad",IF(Principio1311[[#This Row],[Respuesta]]="No","No conforme","No Aplica"))</f>
        <v>No Aplica</v>
      </c>
      <c r="H46" s="49" t="str">
        <f>IF(Principio1311[[#This Row],[Respuesta]]="No",Respuestas!I256," ")</f>
        <v xml:space="preserve"> </v>
      </c>
      <c r="I46" s="50" t="str">
        <f>+IF($F46=Respuestas!$G$3,Respuestas!$H256,IF($F46=Respuestas!$G$10,Respuestas!$H$5,Respuestas!$H$2))</f>
        <v>En espera de su respuesta</v>
      </c>
    </row>
    <row r="47" spans="1:9" ht="30" x14ac:dyDescent="0.35">
      <c r="A47" s="62">
        <f>Respuestas!C257</f>
        <v>186</v>
      </c>
      <c r="B47" s="62" t="str">
        <f>Respuestas!D257</f>
        <v>10.10</v>
      </c>
      <c r="C47" s="63" t="str">
        <f>Respuestas!F257</f>
        <v>¿Protejo los valores ambientales si construyo, mantengo y uso infraestructura y caminos?</v>
      </c>
      <c r="D47" s="64" t="str">
        <f>+Respuestas!E257</f>
        <v>CC</v>
      </c>
      <c r="E47" s="70" t="s">
        <v>580</v>
      </c>
      <c r="F47" s="47"/>
      <c r="G47" s="48" t="str">
        <f>IF(Principio1311[[#This Row],[Respuesta]]="Sí","Conformidad",IF(Principio1311[[#This Row],[Respuesta]]="No","No conforme","No Aplica"))</f>
        <v>No Aplica</v>
      </c>
      <c r="H47" s="49" t="str">
        <f>IF(Principio1311[[#This Row],[Respuesta]]="No",Respuestas!I257," ")</f>
        <v xml:space="preserve"> </v>
      </c>
      <c r="I47" s="50" t="str">
        <f>+IF($F47=Respuestas!$G$3,Respuestas!$H257,IF($F47=Respuestas!$G$10,Respuestas!$H$5,Respuestas!$H$2))</f>
        <v>En espera de su respuesta</v>
      </c>
    </row>
    <row r="48" spans="1:9" ht="45" x14ac:dyDescent="0.35">
      <c r="A48" s="62">
        <f>Respuestas!C258</f>
        <v>187</v>
      </c>
      <c r="B48" s="62" t="str">
        <f>Respuestas!D258</f>
        <v>10.11</v>
      </c>
      <c r="C48" s="63" t="str">
        <f>Respuestas!F258</f>
        <v>¿Protejo los valores ambientales, los Altos Valores de Conservación y los árboles remanentes en pie cuando talo árboles o aprovecho productos forestales no maderables?</v>
      </c>
      <c r="D48" s="64" t="str">
        <f>+Respuestas!E258</f>
        <v>CC</v>
      </c>
      <c r="E48" s="70" t="s">
        <v>580</v>
      </c>
      <c r="F48" s="142"/>
      <c r="G48" s="143" t="str">
        <f>IF(Principio1311[[#This Row],[Respuesta]]="Sí","Conformidad",IF(Principio1311[[#This Row],[Respuesta]]="No","No conforme","No Aplica"))</f>
        <v>No Aplica</v>
      </c>
      <c r="H48" s="49" t="str">
        <f>IF(Principio1311[[#This Row],[Respuesta]]="No",Respuestas!I258," ")</f>
        <v xml:space="preserve"> </v>
      </c>
      <c r="I48" s="50" t="str">
        <f>+IF($F48=Respuestas!$G$3,Respuestas!$H258,IF($F48=Respuestas!$G$10,Respuestas!$H$5,Respuestas!$H$2))</f>
        <v>En espera de su respuesta</v>
      </c>
    </row>
    <row r="49" spans="1:9" x14ac:dyDescent="0.35">
      <c r="A49" s="62"/>
      <c r="B49" s="62"/>
      <c r="C49" s="63"/>
      <c r="D49" s="64"/>
      <c r="E49" s="70" t="s">
        <v>580</v>
      </c>
      <c r="F49" s="76">
        <f>+F48</f>
        <v>0</v>
      </c>
      <c r="G49" s="76" t="str">
        <f>IF(Principio1311[[#This Row],[Respuesta]]="Sí","Conformidad",IF(Principio1311[[#This Row],[Respuesta]]="No","No conforme","No Aplica"))</f>
        <v>No Aplica</v>
      </c>
      <c r="H49" s="49" t="str">
        <f>IF(Principio1311[[#This Row],[Respuesta]]="No",Respuestas!I259," ")</f>
        <v xml:space="preserve"> </v>
      </c>
      <c r="I49" s="50" t="str">
        <f>+IF($F49=Respuestas!$G$3,Respuestas!$H259,IF($F49=Respuestas!$G$10,Respuestas!$H$5,Respuestas!$H$2))</f>
        <v>En espera de su respuesta</v>
      </c>
    </row>
    <row r="50" spans="1:9" ht="30" x14ac:dyDescent="0.35">
      <c r="A50" s="62">
        <f>Respuestas!C260</f>
        <v>188</v>
      </c>
      <c r="B50" s="62" t="str">
        <f>Respuestas!D260</f>
        <v>10.11</v>
      </c>
      <c r="C50" s="63" t="str">
        <f>Respuestas!F260</f>
        <v>¿Reparo y/o mitigo inmediatamente cualquier daño que causé a los valores ambientales?</v>
      </c>
      <c r="D50" s="64" t="str">
        <f>+Respuestas!E260</f>
        <v>CC</v>
      </c>
      <c r="E50" s="69"/>
      <c r="F50" s="47"/>
      <c r="G50" s="48" t="str">
        <f>IF(Principio1311[[#This Row],[Respuesta]]="Sí","Conformidad",IF(Principio1311[[#This Row],[Respuesta]]="No","No conforme","No Aplica"))</f>
        <v>No Aplica</v>
      </c>
      <c r="H50" s="49" t="str">
        <f>IF(Principio1311[[#This Row],[Respuesta]]="No",Respuestas!I260," ")</f>
        <v xml:space="preserve"> </v>
      </c>
      <c r="I50" s="50" t="str">
        <f>+IF($F50=Respuestas!$G$3,Respuestas!$H260,IF($F50=Respuestas!$G$10,Respuestas!$H$5,Respuestas!$H$2))</f>
        <v>En espera de su respuesta</v>
      </c>
    </row>
    <row r="51" spans="1:9" x14ac:dyDescent="0.35">
      <c r="A51" s="62"/>
      <c r="B51" s="62"/>
      <c r="C51" s="63"/>
      <c r="D51" s="64"/>
      <c r="E51" s="69"/>
      <c r="F51" s="77">
        <f>+F50</f>
        <v>0</v>
      </c>
      <c r="G51" s="76" t="str">
        <f>IF(Principio1311[[#This Row],[Respuesta]]="Sí","Conformidad",IF(Principio1311[[#This Row],[Respuesta]]="No","No conforme","No Aplica"))</f>
        <v>No Aplica</v>
      </c>
      <c r="H51" s="49" t="str">
        <f>IF(Principio1311[[#This Row],[Respuesta]]="No",Respuestas!I261," ")</f>
        <v xml:space="preserve"> </v>
      </c>
      <c r="I51" s="50" t="str">
        <f>+IF($F51=Respuestas!$G$3,Respuestas!$H261,IF($F51=Respuestas!$G$10,Respuestas!$H$5,Respuestas!$H$2))</f>
        <v>En espera de su respuesta</v>
      </c>
    </row>
    <row r="52" spans="1:9" ht="45" x14ac:dyDescent="0.35">
      <c r="A52" s="62">
        <f>Respuestas!C262</f>
        <v>189</v>
      </c>
      <c r="B52" s="62" t="str">
        <f>Respuestas!D262</f>
        <v>10.11</v>
      </c>
      <c r="C52" s="63" t="str">
        <f>Respuestas!F262</f>
        <v>¿Dejo material muerto y en descomposición en el bosque, después del aprovechamiento para conservar los valores ambientales?</v>
      </c>
      <c r="D52" s="64" t="str">
        <f>+Respuestas!E262</f>
        <v>CC</v>
      </c>
      <c r="E52" s="69"/>
      <c r="F52" s="51"/>
      <c r="G52" s="48" t="str">
        <f>IF(Principio1311[[#This Row],[Respuesta]]="Sí","Conformidad",IF(Principio1311[[#This Row],[Respuesta]]="No","No conforme","No Aplica"))</f>
        <v>No Aplica</v>
      </c>
      <c r="H52" s="49" t="str">
        <f>IF(Principio1311[[#This Row],[Respuesta]]="No",Respuestas!I262," ")</f>
        <v xml:space="preserve"> </v>
      </c>
      <c r="I52" s="50" t="str">
        <f>+IF($F52=Respuestas!$G$3,Respuestas!$H262,IF($F52=Respuestas!$G$10,Respuestas!$H$5,Respuestas!$H$2))</f>
        <v>En espera de su respuesta</v>
      </c>
    </row>
    <row r="53" spans="1:9" ht="30" x14ac:dyDescent="0.35">
      <c r="A53" s="62">
        <f>Respuestas!C263</f>
        <v>190</v>
      </c>
      <c r="B53" s="62" t="str">
        <f>Respuestas!D263</f>
        <v>10.12</v>
      </c>
      <c r="C53" s="63" t="str">
        <f>Respuestas!F263</f>
        <v>¿Limpio, recojo, transporto y elimino residuos no perteneciente al bosque de forma adecuada?</v>
      </c>
      <c r="D53" s="64" t="str">
        <f>+Respuestas!E263</f>
        <v>CMC</v>
      </c>
      <c r="E53" s="69"/>
      <c r="F53" s="51"/>
      <c r="G53" s="48" t="str">
        <f>IF(Principio1311[[#This Row],[Respuesta]]="Sí","Conformidad",IF(Principio1311[[#This Row],[Respuesta]]="No","No conforme","No Aplica"))</f>
        <v>No Aplica</v>
      </c>
      <c r="H53" s="49" t="str">
        <f>IF(Principio1311[[#This Row],[Respuesta]]="No",Respuestas!I263," ")</f>
        <v xml:space="preserve"> </v>
      </c>
      <c r="I53" s="50" t="str">
        <f>+IF($F53=Respuestas!$G$3,Respuestas!$H263,IF($F53=Respuestas!$G$10,Respuestas!$H$5,Respuestas!$H$2))</f>
        <v>En espera de su respuesta</v>
      </c>
    </row>
    <row r="54" spans="1:9" x14ac:dyDescent="0.35">
      <c r="A54" s="62"/>
      <c r="B54" s="62"/>
      <c r="C54" s="63"/>
      <c r="D54" s="64"/>
      <c r="E54" s="69"/>
      <c r="F54" s="76">
        <f>+F53</f>
        <v>0</v>
      </c>
      <c r="G54" s="76" t="str">
        <f>IF(Principio1311[[#This Row],[Respuesta]]="Sí","Conformidad",IF(Principio1311[[#This Row],[Respuesta]]="No","No conforme","No Aplica"))</f>
        <v>No Aplica</v>
      </c>
      <c r="H54" s="49" t="str">
        <f>IF(Principio1311[[#This Row],[Respuesta]]="No",Respuestas!I264," ")</f>
        <v xml:space="preserve"> </v>
      </c>
      <c r="I54" s="50" t="str">
        <f>+IF($F54=Respuestas!$G$3,Respuestas!$H264,IF($F54=Respuestas!$G$10,Respuestas!$H$5,Respuestas!$H$2))</f>
        <v>En espera de su respuesta</v>
      </c>
    </row>
    <row r="55" spans="1:9" x14ac:dyDescent="0.35">
      <c r="A55" s="62"/>
      <c r="B55" s="62"/>
      <c r="C55" s="63"/>
      <c r="D55" s="64"/>
      <c r="E55" s="69"/>
      <c r="F55" s="77">
        <f>+F53</f>
        <v>0</v>
      </c>
      <c r="G55" s="76" t="str">
        <f>IF(Principio1311[[#This Row],[Respuesta]]="Sí","Conformidad",IF(Principio1311[[#This Row],[Respuesta]]="No","No conforme","No Aplica"))</f>
        <v>No Aplica</v>
      </c>
      <c r="H55" s="49" t="str">
        <f>IF(Principio1311[[#This Row],[Respuesta]]="No",Respuestas!I265," ")</f>
        <v xml:space="preserve"> </v>
      </c>
      <c r="I55" s="50" t="str">
        <f>+IF($F55=Respuestas!$G$3,Respuestas!$H265,IF($F55=Respuestas!$G$10,Respuestas!$H$5,Respuestas!$H$2))</f>
        <v>En espera de su respuesta</v>
      </c>
    </row>
  </sheetData>
  <sheetProtection algorithmName="SHA-512" hashValue="WE+LO5JSYpgayBHyRcTtXZpjp/kJtcqV08XfUK/PFfTuXSa99El05E1kvZWeUT/nokhAqWaBBKnG/eCJygV9Uw==" saltValue="OPyvXNzDKWTWf9K79C9E/A==" spinCount="100000" sheet="1" formatCells="0" formatRows="0" autoFilter="0" pivotTables="0"/>
  <mergeCells count="4">
    <mergeCell ref="A1:I1"/>
    <mergeCell ref="A2:I2"/>
    <mergeCell ref="A3:I3"/>
    <mergeCell ref="A5:I10"/>
  </mergeCells>
  <conditionalFormatting sqref="A13:C13 A14:A55 C14:C55">
    <cfRule type="expression" dxfId="30" priority="4">
      <formula>$D13="CMC"</formula>
    </cfRule>
  </conditionalFormatting>
  <conditionalFormatting sqref="A13:D13 A14:A55 C14:D55">
    <cfRule type="expression" dxfId="29" priority="3">
      <formula>$D13="CC"</formula>
    </cfRule>
  </conditionalFormatting>
  <conditionalFormatting sqref="B14:B55">
    <cfRule type="expression" dxfId="28" priority="1">
      <formula>$D14="CC"</formula>
    </cfRule>
    <cfRule type="expression" dxfId="27" priority="2">
      <formula>$D14="CMC"</formula>
    </cfRule>
  </conditionalFormatting>
  <conditionalFormatting sqref="D13:D55">
    <cfRule type="containsText" dxfId="26" priority="5" operator="containsText" text="CMC">
      <formula>NOT(ISERROR(SEARCH("CMC",D13)))</formula>
    </cfRule>
    <cfRule type="containsText" dxfId="25" priority="6" operator="containsText" text="CC">
      <formula>NOT(ISERROR(SEARCH("CC",D13)))</formula>
    </cfRule>
  </conditionalFormatting>
  <conditionalFormatting sqref="G13:G55">
    <cfRule type="containsText" dxfId="24" priority="7" operator="containsText" text="Conformidad">
      <formula>NOT(ISERROR(SEARCH("Conformidad",G13)))</formula>
    </cfRule>
    <cfRule type="containsText" dxfId="23" priority="8" operator="containsText" text="No conforme">
      <formula>NOT(ISERROR(SEARCH("No conforme",G13)))</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EFB91CA-CBC9-4854-9618-FDCCD45CF2B6}">
          <x14:formula1>
            <xm:f>Respuestas!$A$1:$A$4</xm:f>
          </x14:formula1>
          <xm:sqref>F13:F55</xm:sqref>
        </x14:dataValidation>
      </x14:dataValidations>
    </ext>
    <ext xmlns:x15="http://schemas.microsoft.com/office/spreadsheetml/2010/11/main" uri="{3A4CF648-6AED-40f4-86FF-DC5316D8AED3}">
      <x14:slicerList xmlns:x14="http://schemas.microsoft.com/office/spreadsheetml/2009/9/main">
        <x14:slicer r:id="rId3"/>
      </x14:slicerList>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49240-738E-4AD3-9A0E-82E802C783B3}">
  <sheetPr>
    <tabColor rgb="FFD4BE97"/>
  </sheetPr>
  <dimension ref="A1:H267"/>
  <sheetViews>
    <sheetView showZeros="0" zoomScale="60" zoomScaleNormal="60" workbookViewId="0">
      <pane xSplit="8" ySplit="12" topLeftCell="I23" activePane="bottomRight" state="frozen"/>
      <selection pane="topRight" activeCell="I1" sqref="I1"/>
      <selection pane="bottomLeft" activeCell="A13" sqref="A13"/>
      <selection pane="bottomRight" activeCell="G13" sqref="G13"/>
    </sheetView>
  </sheetViews>
  <sheetFormatPr defaultColWidth="11.54296875" defaultRowHeight="15" x14ac:dyDescent="0.35"/>
  <cols>
    <col min="1" max="1" width="15" style="68" bestFit="1" customWidth="1"/>
    <col min="2" max="2" width="9" style="68" bestFit="1" customWidth="1"/>
    <col min="3" max="3" width="8.26953125" style="68" bestFit="1" customWidth="1"/>
    <col min="4" max="4" width="131.81640625" style="68" customWidth="1"/>
    <col min="5" max="5" width="6.7265625" style="68" bestFit="1" customWidth="1"/>
    <col min="6" max="6" width="9.453125" style="68" hidden="1" customWidth="1"/>
    <col min="7" max="7" width="10.54296875" style="68" bestFit="1" customWidth="1"/>
    <col min="8" max="8" width="23.81640625" style="68" customWidth="1"/>
    <col min="9" max="16384" width="11.54296875" style="68"/>
  </cols>
  <sheetData>
    <row r="1" spans="1:8" ht="24.5" x14ac:dyDescent="0.35">
      <c r="A1" s="184" t="s">
        <v>576</v>
      </c>
      <c r="B1" s="185"/>
      <c r="C1" s="185"/>
      <c r="D1" s="185"/>
      <c r="E1" s="185"/>
      <c r="F1" s="185"/>
      <c r="G1" s="185"/>
      <c r="H1" s="185"/>
    </row>
    <row r="2" spans="1:8" ht="75" hidden="1" customHeight="1" x14ac:dyDescent="0.35">
      <c r="A2" s="182" t="s">
        <v>577</v>
      </c>
      <c r="B2" s="182"/>
      <c r="C2" s="183"/>
      <c r="D2" s="183"/>
      <c r="E2" s="183"/>
      <c r="F2" s="183"/>
      <c r="G2" s="183"/>
      <c r="H2" s="183"/>
    </row>
    <row r="3" spans="1:8" x14ac:dyDescent="0.35">
      <c r="A3" s="180" t="s">
        <v>686</v>
      </c>
      <c r="B3" s="180"/>
      <c r="C3" s="180"/>
      <c r="D3" s="180"/>
      <c r="E3" s="180"/>
      <c r="F3" s="180"/>
      <c r="G3" s="180"/>
      <c r="H3" s="180"/>
    </row>
    <row r="4" spans="1:8" ht="5.15" customHeight="1" x14ac:dyDescent="0.35">
      <c r="A4" s="1"/>
      <c r="B4" s="1"/>
      <c r="C4" s="1"/>
      <c r="D4" s="1"/>
      <c r="E4" s="1"/>
      <c r="F4" s="1"/>
      <c r="G4" s="1"/>
      <c r="H4" s="1"/>
    </row>
    <row r="5" spans="1:8" x14ac:dyDescent="0.35">
      <c r="A5" s="181"/>
      <c r="B5" s="181"/>
      <c r="C5" s="181"/>
      <c r="D5" s="181"/>
      <c r="E5" s="181"/>
      <c r="F5" s="181"/>
      <c r="G5" s="181"/>
      <c r="H5" s="181"/>
    </row>
    <row r="6" spans="1:8" x14ac:dyDescent="0.35">
      <c r="A6" s="181"/>
      <c r="B6" s="181"/>
      <c r="C6" s="181"/>
      <c r="D6" s="181"/>
      <c r="E6" s="181"/>
      <c r="F6" s="181"/>
      <c r="G6" s="181"/>
      <c r="H6" s="181"/>
    </row>
    <row r="7" spans="1:8" x14ac:dyDescent="0.35">
      <c r="A7" s="181"/>
      <c r="B7" s="181"/>
      <c r="C7" s="181"/>
      <c r="D7" s="181"/>
      <c r="E7" s="181"/>
      <c r="F7" s="181"/>
      <c r="G7" s="181"/>
      <c r="H7" s="181"/>
    </row>
    <row r="8" spans="1:8" x14ac:dyDescent="0.35">
      <c r="A8" s="181"/>
      <c r="B8" s="181"/>
      <c r="C8" s="181"/>
      <c r="D8" s="181"/>
      <c r="E8" s="181"/>
      <c r="F8" s="181"/>
      <c r="G8" s="181"/>
      <c r="H8" s="181"/>
    </row>
    <row r="9" spans="1:8" x14ac:dyDescent="0.35">
      <c r="A9" s="181"/>
      <c r="B9" s="181"/>
      <c r="C9" s="181"/>
      <c r="D9" s="181"/>
      <c r="E9" s="181"/>
      <c r="F9" s="181"/>
      <c r="G9" s="181"/>
      <c r="H9" s="181"/>
    </row>
    <row r="10" spans="1:8" x14ac:dyDescent="0.35">
      <c r="A10" s="181"/>
      <c r="B10" s="181"/>
      <c r="C10" s="181"/>
      <c r="D10" s="181"/>
      <c r="E10" s="181"/>
      <c r="F10" s="181"/>
      <c r="G10" s="181"/>
      <c r="H10" s="181"/>
    </row>
    <row r="11" spans="1:8" ht="5.15" customHeight="1" x14ac:dyDescent="0.35">
      <c r="A11" s="35"/>
      <c r="B11" s="35"/>
      <c r="C11" s="35"/>
      <c r="D11" s="35"/>
      <c r="E11" s="35"/>
      <c r="F11" s="35"/>
      <c r="G11" s="35"/>
      <c r="H11" s="35"/>
    </row>
    <row r="12" spans="1:8" ht="15.5" thickBot="1" x14ac:dyDescent="0.4">
      <c r="A12" s="36" t="s">
        <v>578</v>
      </c>
      <c r="B12" s="36" t="s">
        <v>592</v>
      </c>
      <c r="C12" s="37" t="s">
        <v>13</v>
      </c>
      <c r="D12" s="60" t="s">
        <v>579</v>
      </c>
      <c r="E12" s="38" t="s">
        <v>14</v>
      </c>
      <c r="F12" s="38" t="s">
        <v>580</v>
      </c>
      <c r="G12" s="39" t="s">
        <v>16</v>
      </c>
      <c r="H12" s="154" t="s">
        <v>581</v>
      </c>
    </row>
    <row r="13" spans="1:8" ht="15.5" thickTop="1" x14ac:dyDescent="0.35">
      <c r="A13" s="62">
        <f>Respuestas!C11</f>
        <v>1</v>
      </c>
      <c r="B13" s="62">
        <v>1</v>
      </c>
      <c r="C13" s="62" t="str">
        <f>Respuestas!D11</f>
        <v>1.1</v>
      </c>
      <c r="D13" s="63" t="str">
        <f>Respuestas!F11</f>
        <v>¿Tengo un documento de autorización legal para el desarrollo de mi actividad como productor/empresa/organización?</v>
      </c>
      <c r="E13" s="64" t="str">
        <f>+Respuestas!E11</f>
        <v>CMC</v>
      </c>
      <c r="F13" s="64">
        <f>+Principio1[[#This Row],[CRB]]</f>
        <v>0</v>
      </c>
      <c r="G13" s="160">
        <f>+Principio1[[#This Row],[Respuesta]]</f>
        <v>0</v>
      </c>
      <c r="H13" s="19" t="str">
        <f>+Principio1[[#This Row],[Nivel de conformidad]]</f>
        <v>No Aplica</v>
      </c>
    </row>
    <row r="14" spans="1:8" x14ac:dyDescent="0.35">
      <c r="A14" s="62">
        <f>Respuestas!C12</f>
        <v>2</v>
      </c>
      <c r="B14" s="62">
        <v>1</v>
      </c>
      <c r="C14" s="62" t="str">
        <f>Respuestas!D12</f>
        <v>1.2</v>
      </c>
      <c r="D14" s="63" t="str">
        <f>Respuestas!F12</f>
        <v>¿Tengo un documento que demuestre que tengo derecho a utilizar mi Unidad de Manejo?</v>
      </c>
      <c r="E14" s="64" t="str">
        <f>+Respuestas!E12</f>
        <v>CC</v>
      </c>
      <c r="F14" s="64">
        <f>+Principio1[[#This Row],[CRB]]</f>
        <v>0</v>
      </c>
      <c r="G14" s="160">
        <f>+Principio1[[#This Row],[Respuesta]]</f>
        <v>0</v>
      </c>
      <c r="H14" s="19" t="str">
        <f>+Principio1[[#This Row],[Nivel de conformidad]]</f>
        <v>No Aplica</v>
      </c>
    </row>
    <row r="15" spans="1:8" x14ac:dyDescent="0.35">
      <c r="A15" s="62">
        <f>Respuestas!C13</f>
        <v>3</v>
      </c>
      <c r="B15" s="62">
        <v>1</v>
      </c>
      <c r="C15" s="62" t="str">
        <f>Respuestas!D13</f>
        <v>1.2</v>
      </c>
      <c r="D15" s="63" t="str">
        <f>Respuestas!F13</f>
        <v>¿Sé dónde están los límites de mi Unidad de Manejo?</v>
      </c>
      <c r="E15" s="64" t="str">
        <f>+Respuestas!E13</f>
        <v>CC</v>
      </c>
      <c r="F15" s="64">
        <f>+Principio1[[#This Row],[CRB]]</f>
        <v>0</v>
      </c>
      <c r="G15" s="160">
        <f>+Principio1[[#This Row],[Respuesta]]</f>
        <v>0</v>
      </c>
      <c r="H15" s="19" t="str">
        <f>+Principio1[[#This Row],[Nivel de conformidad]]</f>
        <v>No Aplica</v>
      </c>
    </row>
    <row r="16" spans="1:8" x14ac:dyDescent="0.35">
      <c r="A16" s="62">
        <f>Respuestas!C14</f>
        <v>4</v>
      </c>
      <c r="B16" s="62">
        <v>1</v>
      </c>
      <c r="C16" s="62" t="str">
        <f>Respuestas!D14</f>
        <v>1.2</v>
      </c>
      <c r="D16" s="63" t="str">
        <f>Respuestas!F14</f>
        <v>¿Tengo un mapa donde se pueden ver los límites de mi Unidad de Manejo?</v>
      </c>
      <c r="E16" s="64" t="str">
        <f>+Respuestas!E14</f>
        <v>CC</v>
      </c>
      <c r="F16" s="64">
        <f>+Principio1[[#This Row],[CRB]]</f>
        <v>0</v>
      </c>
      <c r="G16" s="160">
        <f>+Principio1[[#This Row],[Respuesta]]</f>
        <v>0</v>
      </c>
      <c r="H16" s="19" t="str">
        <f>+Principio1[[#This Row],[Nivel de conformidad]]</f>
        <v>No Aplica</v>
      </c>
    </row>
    <row r="17" spans="1:8" x14ac:dyDescent="0.35">
      <c r="A17" s="62">
        <f>Respuestas!C15</f>
        <v>5</v>
      </c>
      <c r="B17" s="62">
        <v>1</v>
      </c>
      <c r="C17" s="62" t="str">
        <f>Respuestas!D15</f>
        <v>1.3</v>
      </c>
      <c r="D17" s="63" t="str">
        <f>Respuestas!F15</f>
        <v>¿Conozco y entiendo las leyes y los convenios internacionales que debo cumplir por la actividad forestal que realizo?</v>
      </c>
      <c r="E17" s="64" t="str">
        <f>+Respuestas!E15</f>
        <v>CC</v>
      </c>
      <c r="F17" s="64">
        <f>+Principio1[[#This Row],[CRB]]</f>
        <v>0</v>
      </c>
      <c r="G17" s="160">
        <f>+Principio1[[#This Row],[Respuesta]]</f>
        <v>0</v>
      </c>
      <c r="H17" s="19" t="str">
        <f>+Principio1[[#This Row],[Nivel de conformidad]]</f>
        <v>No Aplica</v>
      </c>
    </row>
    <row r="18" spans="1:8" x14ac:dyDescent="0.35">
      <c r="A18" s="62"/>
      <c r="B18" s="62"/>
      <c r="C18" s="62"/>
      <c r="D18" s="63"/>
      <c r="E18" s="64"/>
      <c r="F18" s="64">
        <f>+Principio1[[#This Row],[CRB]]</f>
        <v>0</v>
      </c>
      <c r="G18" s="160">
        <f>+G17</f>
        <v>0</v>
      </c>
      <c r="H18" s="19"/>
    </row>
    <row r="19" spans="1:8" x14ac:dyDescent="0.35">
      <c r="A19" s="62">
        <f>Respuestas!C17</f>
        <v>6</v>
      </c>
      <c r="B19" s="62">
        <v>1</v>
      </c>
      <c r="C19" s="62" t="str">
        <f>Respuestas!D17</f>
        <v>1.3</v>
      </c>
      <c r="D19" s="63" t="str">
        <f>Respuestas!F17</f>
        <v>¿Puedo demostrar que cumplo con las leyes y los convenios internacionales que me tocan por la actividad forestal que realizo?</v>
      </c>
      <c r="E19" s="64" t="str">
        <f>+Respuestas!E17</f>
        <v>CC</v>
      </c>
      <c r="F19" s="64">
        <f>+Principio1[[#This Row],[CRB]]</f>
        <v>0</v>
      </c>
      <c r="G19" s="160">
        <f>+Principio1[[#This Row],[Respuesta]]</f>
        <v>0</v>
      </c>
      <c r="H19" s="19" t="str">
        <f>+Principio1[[#This Row],[Nivel de conformidad]]</f>
        <v>No Aplica</v>
      </c>
    </row>
    <row r="20" spans="1:8" x14ac:dyDescent="0.35">
      <c r="A20" s="62">
        <f>Respuestas!C18</f>
        <v>7</v>
      </c>
      <c r="B20" s="62">
        <v>1</v>
      </c>
      <c r="C20" s="62" t="str">
        <f>Respuestas!D18</f>
        <v>1.3</v>
      </c>
      <c r="D20" s="63" t="str">
        <f>Respuestas!F18</f>
        <v>¿Pago a tiempo todos los impuestos y tasas por mi Unidad de Manejo y por la actividad forestal que realizo?</v>
      </c>
      <c r="E20" s="64" t="str">
        <f>+Respuestas!E18</f>
        <v>CC</v>
      </c>
      <c r="F20" s="64">
        <f>+Principio1[[#This Row],[CRB]]</f>
        <v>0</v>
      </c>
      <c r="G20" s="160">
        <f>+Principio1[[#This Row],[Respuesta]]</f>
        <v>0</v>
      </c>
      <c r="H20" s="19" t="str">
        <f>+Principio1[[#This Row],[Nivel de conformidad]]</f>
        <v>No Aplica</v>
      </c>
    </row>
    <row r="21" spans="1:8" x14ac:dyDescent="0.35">
      <c r="A21" s="62"/>
      <c r="B21" s="62"/>
      <c r="C21" s="62"/>
      <c r="D21" s="63"/>
      <c r="E21" s="64"/>
      <c r="F21" s="64">
        <f>+Principio1[[#This Row],[CRB]]</f>
        <v>0</v>
      </c>
      <c r="G21" s="160">
        <f>+G20</f>
        <v>0</v>
      </c>
      <c r="H21" s="19"/>
    </row>
    <row r="22" spans="1:8" ht="30" x14ac:dyDescent="0.35">
      <c r="A22" s="62">
        <f>Respuestas!C20</f>
        <v>8</v>
      </c>
      <c r="B22" s="62">
        <v>1</v>
      </c>
      <c r="C22" s="62" t="str">
        <f>Respuestas!D20</f>
        <v>1.4</v>
      </c>
      <c r="D22" s="63" t="str">
        <f>Respuestas!F20</f>
        <v>¿Protejo mi Unidad de Manejo de las actividades ilegales de aprovechamiento, caza, pesca, captura, recolección, asentamiento y otras actividades no autorizadas?</v>
      </c>
      <c r="E22" s="64" t="str">
        <f>+Respuestas!E20</f>
        <v>CMC</v>
      </c>
      <c r="F22" s="64">
        <f>+Principio1[[#This Row],[CRB]]</f>
        <v>0</v>
      </c>
      <c r="G22" s="160">
        <f>+Principio1[[#This Row],[Respuesta]]</f>
        <v>0</v>
      </c>
      <c r="H22" s="19" t="str">
        <f>+Principio1[[#This Row],[Nivel de conformidad]]</f>
        <v>No Aplica</v>
      </c>
    </row>
    <row r="23" spans="1:8" x14ac:dyDescent="0.35">
      <c r="A23" s="62"/>
      <c r="B23" s="62"/>
      <c r="C23" s="62"/>
      <c r="D23" s="63"/>
      <c r="E23" s="64"/>
      <c r="F23" s="64">
        <f>+Principio1[[#This Row],[CRB]]</f>
        <v>0</v>
      </c>
      <c r="G23" s="160">
        <f>+G22</f>
        <v>0</v>
      </c>
      <c r="H23" s="19"/>
    </row>
    <row r="24" spans="1:8" x14ac:dyDescent="0.35">
      <c r="A24" s="62"/>
      <c r="B24" s="62"/>
      <c r="C24" s="62"/>
      <c r="D24" s="63"/>
      <c r="E24" s="64"/>
      <c r="F24" s="64">
        <f>+Principio1[[#This Row],[CRB]]</f>
        <v>0</v>
      </c>
      <c r="G24" s="160">
        <f>+G22</f>
        <v>0</v>
      </c>
      <c r="H24" s="19"/>
    </row>
    <row r="25" spans="1:8" x14ac:dyDescent="0.35">
      <c r="A25" s="62">
        <f>Respuestas!C23</f>
        <v>9</v>
      </c>
      <c r="B25" s="62">
        <v>1</v>
      </c>
      <c r="C25" s="62" t="str">
        <f>Respuestas!D23</f>
        <v>1.4</v>
      </c>
      <c r="D25" s="63" t="str">
        <f>Respuestas!F23</f>
        <v>¿Colaboro con instituciones gubernamentales en materia de protección contra actividades ilegales?</v>
      </c>
      <c r="E25" s="64" t="str">
        <f>+Respuestas!E23</f>
        <v>CMC</v>
      </c>
      <c r="F25" s="64">
        <f>+Principio1[[#This Row],[CRB]]</f>
        <v>0</v>
      </c>
      <c r="G25" s="160">
        <f>+Principio1[[#This Row],[Respuesta]]</f>
        <v>0</v>
      </c>
      <c r="H25" s="19" t="str">
        <f>+Principio1[[#This Row],[Nivel de conformidad]]</f>
        <v>No Aplica</v>
      </c>
    </row>
    <row r="26" spans="1:8" x14ac:dyDescent="0.35">
      <c r="A26" s="62">
        <f>Respuestas!C24</f>
        <v>10</v>
      </c>
      <c r="B26" s="62">
        <v>1</v>
      </c>
      <c r="C26" s="62" t="str">
        <f>Respuestas!D24</f>
        <v>1.4</v>
      </c>
      <c r="D26" s="63" t="str">
        <f>Respuestas!F24</f>
        <v xml:space="preserve">¿Llevo un registro de actividades ilegales que detectoen mi Unidad de Manejo? </v>
      </c>
      <c r="E26" s="64" t="str">
        <f>+Respuestas!E24</f>
        <v>CMC</v>
      </c>
      <c r="F26" s="64">
        <f>+Principio1[[#This Row],[CRB]]</f>
        <v>0</v>
      </c>
      <c r="G26" s="160">
        <f>+Principio1[[#This Row],[Respuesta]]</f>
        <v>0</v>
      </c>
      <c r="H26" s="19" t="str">
        <f>+Principio1[[#This Row],[Nivel de conformidad]]</f>
        <v>No Aplica</v>
      </c>
    </row>
    <row r="27" spans="1:8" ht="30" x14ac:dyDescent="0.35">
      <c r="A27" s="62">
        <f>Respuestas!C25</f>
        <v>11</v>
      </c>
      <c r="B27" s="62">
        <v>1</v>
      </c>
      <c r="C27" s="62" t="str">
        <f>Respuestas!D25</f>
        <v>1.5</v>
      </c>
      <c r="D27" s="63" t="str">
        <f>Respuestas!F25</f>
        <v>¿Conozco y cumplo con todas las leyes sobre el transporte y el comercio de productos que obtengo del bosque hasta el primer punto donde los vendo?</v>
      </c>
      <c r="E27" s="64" t="str">
        <f>+Respuestas!E25</f>
        <v>CC</v>
      </c>
      <c r="F27" s="64">
        <f>+Principio1[[#This Row],[CRB]]</f>
        <v>0</v>
      </c>
      <c r="G27" s="160">
        <f>+Principio1[[#This Row],[Respuesta]]</f>
        <v>0</v>
      </c>
      <c r="H27" s="19" t="str">
        <f>+Principio1[[#This Row],[Nivel de conformidad]]</f>
        <v>No Aplica</v>
      </c>
    </row>
    <row r="28" spans="1:8" ht="30" x14ac:dyDescent="0.35">
      <c r="A28" s="62">
        <f>Respuestas!C26</f>
        <v>12</v>
      </c>
      <c r="B28" s="62">
        <v>1</v>
      </c>
      <c r="C28" s="62" t="str">
        <f>Respuestas!D26</f>
        <v>1.5</v>
      </c>
      <c r="D28" s="63" t="str">
        <f>Respuestas!F26</f>
        <v>¿Sé qué especies de árboles están protegidas por la legislación internacional (Convención sobre el Comercio Internacional de Especies Amenazadas de Fauna y Flora Silvestres-CITES) y tengo los permisos especiales cuando los aprovecho y comercializo?</v>
      </c>
      <c r="E28" s="64" t="str">
        <f>+Respuestas!E26</f>
        <v>CC</v>
      </c>
      <c r="F28" s="64">
        <f>+Principio1[[#This Row],[CRB]]</f>
        <v>0</v>
      </c>
      <c r="G28" s="160" t="str">
        <f>+Principio1[[#This Row],[Respuesta]]</f>
        <v>No</v>
      </c>
      <c r="H28" s="19" t="str">
        <f>+Principio1[[#This Row],[Nivel de conformidad]]</f>
        <v>No conforme</v>
      </c>
    </row>
    <row r="29" spans="1:8" ht="30" x14ac:dyDescent="0.35">
      <c r="A29" s="62">
        <f>Respuestas!C27</f>
        <v>13</v>
      </c>
      <c r="B29" s="62">
        <v>1</v>
      </c>
      <c r="C29" s="62" t="str">
        <f>Respuestas!D27</f>
        <v>1.6</v>
      </c>
      <c r="D29" s="63" t="str">
        <f>Respuestas!F27</f>
        <v>¿Tuve alguna controversia con alguien, por temas relacionados con la tenencia de tierra y el uso de los recursos de mi Unidad de Manejo, que no se haya resuelto rápidamente?</v>
      </c>
      <c r="E29" s="64" t="str">
        <f>+Respuestas!E27</f>
        <v>CC</v>
      </c>
      <c r="F29" s="64">
        <f>+Principio1[[#This Row],[CRB]]</f>
        <v>0</v>
      </c>
      <c r="G29" s="160" t="str">
        <f>+Principio1[[#This Row],[Respuesta]]</f>
        <v>No</v>
      </c>
      <c r="H29" s="19" t="str">
        <f>+Principio1[[#This Row],[Nivel de conformidad]]</f>
        <v>Conformidad</v>
      </c>
    </row>
    <row r="30" spans="1:8" ht="30" x14ac:dyDescent="0.35">
      <c r="A30" s="62">
        <f>Respuestas!C28</f>
        <v>14</v>
      </c>
      <c r="B30" s="62">
        <v>1</v>
      </c>
      <c r="C30" s="62" t="str">
        <f>Respuestas!D28</f>
        <v>1.6</v>
      </c>
      <c r="D30" s="63" t="str">
        <f>Respuestas!F28</f>
        <v xml:space="preserve">¿Tengo un procedimiento que me ayude a abordar las controversias que puedan surgir sobre el derecho de la tenencia de tierra y de uso de los recursos? </v>
      </c>
      <c r="E30" s="64" t="str">
        <f>+Respuestas!E28</f>
        <v>CC</v>
      </c>
      <c r="F30" s="64">
        <f>+Principio1[[#This Row],[CRB]]</f>
        <v>0</v>
      </c>
      <c r="G30" s="160" t="str">
        <f>+Principio1[[#This Row],[Respuesta]]</f>
        <v>No</v>
      </c>
      <c r="H30" s="19" t="str">
        <f>+Principio1[[#This Row],[Nivel de conformidad]]</f>
        <v>No conforme</v>
      </c>
    </row>
    <row r="31" spans="1:8" ht="30" x14ac:dyDescent="0.35">
      <c r="A31" s="62">
        <f>Respuestas!C29</f>
        <v>15</v>
      </c>
      <c r="B31" s="62">
        <v>1</v>
      </c>
      <c r="C31" s="62" t="str">
        <f>Respuestas!D29</f>
        <v>1.6</v>
      </c>
      <c r="D31" s="63" t="str">
        <f>Respuestas!F29</f>
        <v>¿Involucro de forma culturalmente apropiada a los actores afectados en la elaboración del procedimiento de resolución de controversias?</v>
      </c>
      <c r="E31" s="64" t="str">
        <f>+Respuestas!E29</f>
        <v>CC</v>
      </c>
      <c r="F31" s="69">
        <f>+Principio1[[#This Row],[CRB]]</f>
        <v>0</v>
      </c>
      <c r="G31" s="160">
        <f>+Principio1[[#This Row],[Respuesta]]</f>
        <v>0</v>
      </c>
      <c r="H31" s="19" t="str">
        <f>+Principio1[[#This Row],[Nivel de conformidad]]</f>
        <v>No Aplica</v>
      </c>
    </row>
    <row r="32" spans="1:8" x14ac:dyDescent="0.35">
      <c r="A32" s="62">
        <f>Respuestas!C30</f>
        <v>16</v>
      </c>
      <c r="B32" s="62">
        <v>1</v>
      </c>
      <c r="C32" s="49" t="str">
        <f>Respuestas!D30</f>
        <v>1.6</v>
      </c>
      <c r="D32" s="63" t="str">
        <f>Respuestas!F30</f>
        <v>¿He puesto el procedimiento de resolución de controversiasa disposición pública ?</v>
      </c>
      <c r="E32" s="64" t="str">
        <f>+Respuestas!E30</f>
        <v>CC</v>
      </c>
      <c r="F32" s="64">
        <f>+Principio1[[#This Row],[CRB]]</f>
        <v>0</v>
      </c>
      <c r="G32" s="160">
        <f>+Principio1[[#This Row],[Respuesta]]</f>
        <v>0</v>
      </c>
      <c r="H32" s="19" t="str">
        <f>+Principio1[[#This Row],[Nivel de conformidad]]</f>
        <v>No Aplica</v>
      </c>
    </row>
    <row r="33" spans="1:8" ht="30" x14ac:dyDescent="0.35">
      <c r="A33" s="62">
        <f>Respuestas!C31</f>
        <v>17</v>
      </c>
      <c r="B33" s="62">
        <v>1</v>
      </c>
      <c r="C33" s="49" t="str">
        <f>Respuestas!D31</f>
        <v>1.6</v>
      </c>
      <c r="D33" s="63" t="str">
        <f>Respuestas!F31</f>
        <v>¿Detengo las actividades de manejo forestal, en caso de que existan controversias de magnitud o duración sustancial o involucran a un número significativo de intereses?</v>
      </c>
      <c r="E33" s="64" t="str">
        <f>+Respuestas!E31</f>
        <v>CC</v>
      </c>
      <c r="F33" s="69">
        <f>+Principio1[[#This Row],[CRB]]</f>
        <v>0</v>
      </c>
      <c r="G33" s="160">
        <f>+Principio1[[#This Row],[Respuesta]]</f>
        <v>0</v>
      </c>
      <c r="H33" s="19" t="str">
        <f>+Principio1[[#This Row],[Nivel de conformidad]]</f>
        <v>No Aplica</v>
      </c>
    </row>
    <row r="34" spans="1:8" x14ac:dyDescent="0.35">
      <c r="A34" s="62">
        <f>Respuestas!C32</f>
        <v>18</v>
      </c>
      <c r="B34" s="62">
        <v>1</v>
      </c>
      <c r="C34" s="49" t="str">
        <f>Respuestas!D32</f>
        <v>1.6</v>
      </c>
      <c r="D34" s="63" t="str">
        <f>Respuestas!F32</f>
        <v xml:space="preserve">¿He aplicado el procedimiento para resolver las controversias sobre el derecho de la tenencia de tierra y de uso de los recursos? </v>
      </c>
      <c r="E34" s="64" t="str">
        <f>+Respuestas!E32</f>
        <v>CC</v>
      </c>
      <c r="F34" s="64">
        <f>+Principio1[[#This Row],[CRB]]</f>
        <v>0</v>
      </c>
      <c r="G34" s="160">
        <f>+Principio1[[#This Row],[Respuesta]]</f>
        <v>0</v>
      </c>
      <c r="H34" s="19" t="str">
        <f>+Principio1[[#This Row],[Nivel de conformidad]]</f>
        <v>No Aplica</v>
      </c>
    </row>
    <row r="35" spans="1:8" x14ac:dyDescent="0.35">
      <c r="A35" s="62">
        <f>Respuestas!C33</f>
        <v>19</v>
      </c>
      <c r="B35" s="62">
        <v>1</v>
      </c>
      <c r="C35" s="49" t="str">
        <f>Respuestas!D33</f>
        <v>1.6</v>
      </c>
      <c r="D35" s="63" t="str">
        <f>Respuestas!F33</f>
        <v>¿Llevo un registro de todas las controversias que tuve con alguien sobre la tenencia de tierra y el uso de los recursos?</v>
      </c>
      <c r="E35" s="64" t="str">
        <f>+Respuestas!E33</f>
        <v>CC</v>
      </c>
      <c r="F35" s="64">
        <f>+Principio1[[#This Row],[CRB]]</f>
        <v>0</v>
      </c>
      <c r="G35" s="160">
        <f>+Principio1[[#This Row],[Respuesta]]</f>
        <v>0</v>
      </c>
      <c r="H35" s="19" t="str">
        <f>+Principio1[[#This Row],[Nivel de conformidad]]</f>
        <v>No Aplica</v>
      </c>
    </row>
    <row r="36" spans="1:8" ht="30" x14ac:dyDescent="0.35">
      <c r="A36" s="62">
        <f>Respuestas!C34</f>
        <v>20</v>
      </c>
      <c r="B36" s="62">
        <v>1</v>
      </c>
      <c r="C36" s="49" t="str">
        <f>Respuestas!D34</f>
        <v>1.7</v>
      </c>
      <c r="D36" s="63" t="str">
        <f>Respuestas!F34</f>
        <v xml:space="preserve">¿Puedo demostrar que me he comprometido públicamente y por escrito a no ofrecer ni recibir ningún soborno u otra forma de corrupción? </v>
      </c>
      <c r="E36" s="64" t="str">
        <f>+Respuestas!E34</f>
        <v>CC</v>
      </c>
      <c r="F36" s="64">
        <f>+Principio1[[#This Row],[CRB]]</f>
        <v>0</v>
      </c>
      <c r="G36" s="160">
        <f>+Principio1[[#This Row],[Respuesta]]</f>
        <v>0</v>
      </c>
      <c r="H36" s="19" t="str">
        <f>+Principio1[[#This Row],[Nivel de conformidad]]</f>
        <v>No Aplica</v>
      </c>
    </row>
    <row r="37" spans="1:8" x14ac:dyDescent="0.35">
      <c r="A37" s="62">
        <f>Respuestas!C35</f>
        <v>21</v>
      </c>
      <c r="B37" s="62">
        <v>1</v>
      </c>
      <c r="C37" s="49" t="str">
        <f>Respuestas!D35</f>
        <v>1.7</v>
      </c>
      <c r="D37" s="63" t="str">
        <f>Respuestas!F35</f>
        <v>¿Conozco la legislación anticorrupción de mi país?</v>
      </c>
      <c r="E37" s="64" t="str">
        <f>+Respuestas!E35</f>
        <v>CC</v>
      </c>
      <c r="F37" s="64">
        <f>+Principio1[[#This Row],[CRB]]</f>
        <v>0</v>
      </c>
      <c r="G37" s="160">
        <f>+Principio1[[#This Row],[Respuesta]]</f>
        <v>0</v>
      </c>
      <c r="H37" s="19" t="str">
        <f>+Principio1[[#This Row],[Nivel de conformidad]]</f>
        <v>No Aplica</v>
      </c>
    </row>
    <row r="38" spans="1:8" x14ac:dyDescent="0.35">
      <c r="A38" s="62"/>
      <c r="B38" s="62"/>
      <c r="C38" s="49"/>
      <c r="D38" s="63"/>
      <c r="E38" s="64"/>
      <c r="F38" s="64">
        <f>+Principio1[[#This Row],[CRB]]</f>
        <v>0</v>
      </c>
      <c r="G38" s="160">
        <f>+G37</f>
        <v>0</v>
      </c>
      <c r="H38" s="19"/>
    </row>
    <row r="39" spans="1:8" x14ac:dyDescent="0.35">
      <c r="A39" s="62">
        <f>Respuestas!C37</f>
        <v>22</v>
      </c>
      <c r="B39" s="62">
        <v>1</v>
      </c>
      <c r="C39" s="49" t="str">
        <f>Respuestas!D37</f>
        <v>1.7</v>
      </c>
      <c r="D39" s="63" t="str">
        <f>Respuestas!F37</f>
        <v>¿Hago algo para evitar participar o que me obliguen a participar en actos de corrupción?</v>
      </c>
      <c r="E39" s="64" t="str">
        <f>+Respuestas!E37</f>
        <v>CC</v>
      </c>
      <c r="F39" s="64">
        <f>+Principio1[[#This Row],[CRB]]</f>
        <v>0</v>
      </c>
      <c r="G39" s="160">
        <f>+Principio1[[#This Row],[Respuesta]]</f>
        <v>0</v>
      </c>
      <c r="H39" s="19" t="str">
        <f>+Principio1[[#This Row],[Nivel de conformidad]]</f>
        <v>No Aplica</v>
      </c>
    </row>
    <row r="40" spans="1:8" x14ac:dyDescent="0.35">
      <c r="A40" s="62">
        <f>Respuestas!C38</f>
        <v>23</v>
      </c>
      <c r="B40" s="62">
        <v>1</v>
      </c>
      <c r="C40" s="49" t="str">
        <f>Respuestas!D38</f>
        <v>1.7</v>
      </c>
      <c r="D40" s="63" t="str">
        <f>Respuestas!F38</f>
        <v>¿Han ocurrido casos de corrupción en mi Organización?</v>
      </c>
      <c r="E40" s="64" t="str">
        <f>+Respuestas!E38</f>
        <v>CC</v>
      </c>
      <c r="F40" s="64">
        <f>+Principio1[[#This Row],[CRB]]</f>
        <v>0</v>
      </c>
      <c r="G40" s="160">
        <f>+Principio1[[#This Row],[Respuesta]]</f>
        <v>0</v>
      </c>
      <c r="H40" s="19" t="str">
        <f>+Principio1[[#This Row],[Nivel de conformidad]]</f>
        <v>No Aplica</v>
      </c>
    </row>
    <row r="41" spans="1:8" ht="30" x14ac:dyDescent="0.35">
      <c r="A41" s="62">
        <f>Respuestas!C39</f>
        <v>24</v>
      </c>
      <c r="B41" s="62">
        <v>1</v>
      </c>
      <c r="C41" s="49" t="str">
        <f>Respuestas!D39</f>
        <v>1.8</v>
      </c>
      <c r="D41" s="63" t="str">
        <f>Respuestas!F39</f>
        <v xml:space="preserve">¿Puedo demostrar que me he comprometido públicamente por escrito a gestionar mi Unidad de Manejo congruentes con los requerimientos del FSC? </v>
      </c>
      <c r="E41" s="64" t="str">
        <f>+Respuestas!E39</f>
        <v>CC</v>
      </c>
      <c r="F41" s="64">
        <f>+Principio1[[#This Row],[CRB]]</f>
        <v>0</v>
      </c>
      <c r="G41" s="160">
        <f>+Principio1[[#This Row],[Respuesta]]</f>
        <v>0</v>
      </c>
      <c r="H41" s="19" t="str">
        <f>+Principio1[[#This Row],[Nivel de conformidad]]</f>
        <v>No Aplica</v>
      </c>
    </row>
    <row r="42" spans="1:8" x14ac:dyDescent="0.35">
      <c r="A42" s="62"/>
      <c r="B42" s="62"/>
      <c r="C42" s="49"/>
      <c r="D42" s="63"/>
      <c r="E42" s="64"/>
      <c r="F42" s="64">
        <f>+Principio1[[#This Row],[CRB]]</f>
        <v>0</v>
      </c>
      <c r="G42" s="160">
        <f>+G41</f>
        <v>0</v>
      </c>
      <c r="H42" s="19"/>
    </row>
    <row r="43" spans="1:8" x14ac:dyDescent="0.35">
      <c r="A43" s="62">
        <f>Respuestas!C41</f>
        <v>25</v>
      </c>
      <c r="B43" s="62">
        <v>2</v>
      </c>
      <c r="C43" s="49" t="str">
        <f>Respuestas!D41</f>
        <v>2.1</v>
      </c>
      <c r="D43" s="63" t="str">
        <f>Respuestas!F41</f>
        <v xml:space="preserve">¿Trabajan otras personas en mis actividades forestales? </v>
      </c>
      <c r="E43" s="64" t="str">
        <f>+Respuestas!E41</f>
        <v>CC</v>
      </c>
      <c r="F43" s="64">
        <f>+'P2'!E13</f>
        <v>0</v>
      </c>
      <c r="G43" s="160" t="str">
        <f>+'P2'!F13</f>
        <v>No</v>
      </c>
      <c r="H43" s="19" t="str">
        <f>+'P2'!G13</f>
        <v>Conformidad</v>
      </c>
    </row>
    <row r="44" spans="1:8" x14ac:dyDescent="0.35">
      <c r="A44" s="62">
        <f>Respuestas!C42</f>
        <v>26</v>
      </c>
      <c r="B44" s="62">
        <v>2</v>
      </c>
      <c r="C44" s="49" t="str">
        <f>Respuestas!D42</f>
        <v>2.1</v>
      </c>
      <c r="D44" s="63" t="str">
        <f>Respuestas!F42</f>
        <v>¿Trabajan personas menores de 15 años en mis actividades forestales?</v>
      </c>
      <c r="E44" s="64" t="str">
        <f>+Respuestas!E42</f>
        <v>CC</v>
      </c>
      <c r="F44" s="64">
        <f>+'P2'!E14</f>
        <v>0</v>
      </c>
      <c r="G44" s="160">
        <f>+'P2'!F14</f>
        <v>0</v>
      </c>
      <c r="H44" s="19" t="str">
        <f>+'P2'!G14</f>
        <v>No Aplica</v>
      </c>
    </row>
    <row r="45" spans="1:8" x14ac:dyDescent="0.35">
      <c r="A45" s="62"/>
      <c r="B45" s="62"/>
      <c r="C45" s="49"/>
      <c r="D45" s="63"/>
      <c r="E45" s="64"/>
      <c r="F45" s="64"/>
      <c r="G45" s="160">
        <f>+G44</f>
        <v>0</v>
      </c>
      <c r="H45" s="19"/>
    </row>
    <row r="46" spans="1:8" x14ac:dyDescent="0.35">
      <c r="A46" s="62">
        <f>Respuestas!C44</f>
        <v>27</v>
      </c>
      <c r="B46" s="62">
        <v>2</v>
      </c>
      <c r="C46" s="49" t="str">
        <f>Respuestas!D44</f>
        <v>2.1</v>
      </c>
      <c r="D46" s="63" t="str">
        <f>Respuestas!F44</f>
        <v>¿Tengo trabajadores menores de 18 años que realizan trabajos pesados o peligrosos?</v>
      </c>
      <c r="E46" s="64" t="str">
        <f>+Respuestas!E44</f>
        <v>CC</v>
      </c>
      <c r="F46" s="64">
        <f>+'P2'!E16</f>
        <v>0</v>
      </c>
      <c r="G46" s="160">
        <f>+'P2'!F16</f>
        <v>0</v>
      </c>
      <c r="H46" s="19" t="str">
        <f>+'P2'!G16</f>
        <v>No Aplica</v>
      </c>
    </row>
    <row r="47" spans="1:8" x14ac:dyDescent="0.35">
      <c r="A47" s="62">
        <f>Respuestas!C45</f>
        <v>28</v>
      </c>
      <c r="B47" s="62">
        <v>2</v>
      </c>
      <c r="C47" s="49" t="str">
        <f>Respuestas!D45</f>
        <v>2.1</v>
      </c>
      <c r="D47" s="63" t="str">
        <f>Respuestas!F45</f>
        <v>¿Puedo demostrar que me comprometo a eliminar toda forma de trabajo infantil?</v>
      </c>
      <c r="E47" s="64" t="str">
        <f>+Respuestas!E45</f>
        <v>CC</v>
      </c>
      <c r="F47" s="64">
        <f>+'P2'!E17</f>
        <v>0</v>
      </c>
      <c r="G47" s="160">
        <f>+'P2'!F17</f>
        <v>0</v>
      </c>
      <c r="H47" s="19" t="str">
        <f>+'P2'!G17</f>
        <v>No Aplica</v>
      </c>
    </row>
    <row r="48" spans="1:8" x14ac:dyDescent="0.35">
      <c r="A48" s="62">
        <f>Respuestas!C46</f>
        <v>29</v>
      </c>
      <c r="B48" s="62">
        <v>2</v>
      </c>
      <c r="C48" s="49" t="str">
        <f>Respuestas!D46</f>
        <v>2.1</v>
      </c>
      <c r="D48" s="63" t="str">
        <f>Respuestas!F46</f>
        <v>¿Las personas que trabajan para mí lo hacen sin presiones y las relaciones laborales se basan en el consentimiento y respeto mutuo?</v>
      </c>
      <c r="E48" s="64" t="str">
        <f>+Respuestas!E46</f>
        <v>CC</v>
      </c>
      <c r="F48" s="64">
        <f>+'P2'!E18</f>
        <v>0</v>
      </c>
      <c r="G48" s="160">
        <f>+'P2'!F18</f>
        <v>0</v>
      </c>
      <c r="H48" s="19" t="str">
        <f>+'P2'!G18</f>
        <v>No Aplica</v>
      </c>
    </row>
    <row r="49" spans="1:8" x14ac:dyDescent="0.35">
      <c r="A49" s="62"/>
      <c r="B49" s="62"/>
      <c r="C49" s="49"/>
      <c r="D49" s="63"/>
      <c r="E49" s="64"/>
      <c r="F49" s="64"/>
      <c r="G49" s="160">
        <f>+G48</f>
        <v>0</v>
      </c>
      <c r="H49" s="19"/>
    </row>
    <row r="50" spans="1:8" x14ac:dyDescent="0.35">
      <c r="A50" s="62"/>
      <c r="B50" s="62"/>
      <c r="C50" s="49"/>
      <c r="D50" s="63"/>
      <c r="E50" s="64"/>
      <c r="F50" s="64"/>
      <c r="G50" s="160">
        <f>+G49</f>
        <v>0</v>
      </c>
      <c r="H50" s="19"/>
    </row>
    <row r="51" spans="1:8" x14ac:dyDescent="0.35">
      <c r="A51" s="62">
        <f>Respuestas!C49</f>
        <v>30</v>
      </c>
      <c r="B51" s="62">
        <v>2</v>
      </c>
      <c r="C51" s="49" t="str">
        <f>Respuestas!D49</f>
        <v>2.1</v>
      </c>
      <c r="D51" s="63" t="str">
        <f>Respuestas!F49</f>
        <v>¿Permito que los trabajadores se unan a organizaciones de trabajadores de su propia elección?</v>
      </c>
      <c r="E51" s="64" t="str">
        <f>+Respuestas!E49</f>
        <v>CC</v>
      </c>
      <c r="F51" s="64">
        <f>+'P2'!E21</f>
        <v>0</v>
      </c>
      <c r="G51" s="160">
        <f>+'P2'!F21</f>
        <v>0</v>
      </c>
      <c r="H51" s="19" t="str">
        <f>+'P2'!G21</f>
        <v>No Aplica</v>
      </c>
    </row>
    <row r="52" spans="1:8" ht="30" x14ac:dyDescent="0.35">
      <c r="A52" s="62">
        <f>Respuestas!C50</f>
        <v>31</v>
      </c>
      <c r="B52" s="62">
        <v>2</v>
      </c>
      <c r="C52" s="49" t="str">
        <f>Respuestas!D50</f>
        <v>2.2</v>
      </c>
      <c r="D52" s="63" t="str">
        <f>Respuestas!F50</f>
        <v>¿Todas las personas, sin distinción de género, tienen las mismas oportunidades de ser contratadas como trabajadores, de participar encapacitaciones y en otras actividades sin discriminación?</v>
      </c>
      <c r="E52" s="64" t="str">
        <f>+Respuestas!E50</f>
        <v>CMC</v>
      </c>
      <c r="F52" s="64">
        <f>+'P2'!E22</f>
        <v>0</v>
      </c>
      <c r="G52" s="160">
        <f>+'P2'!F22</f>
        <v>0</v>
      </c>
      <c r="H52" s="19" t="str">
        <f>+'P2'!G22</f>
        <v>No Aplica</v>
      </c>
    </row>
    <row r="53" spans="1:8" x14ac:dyDescent="0.35">
      <c r="A53" s="62"/>
      <c r="B53" s="62"/>
      <c r="C53" s="49"/>
      <c r="D53" s="63"/>
      <c r="E53" s="64"/>
      <c r="F53" s="64"/>
      <c r="G53" s="160">
        <f>+G52</f>
        <v>0</v>
      </c>
      <c r="H53" s="19"/>
    </row>
    <row r="54" spans="1:8" x14ac:dyDescent="0.35">
      <c r="A54" s="62">
        <f>Respuestas!C52</f>
        <v>32</v>
      </c>
      <c r="B54" s="62">
        <v>2</v>
      </c>
      <c r="C54" s="49" t="str">
        <f>Respuestas!D52</f>
        <v>2.2</v>
      </c>
      <c r="D54" s="63" t="str">
        <f>Respuestas!F52</f>
        <v>¿Todas las personas, sin distinción de género, reciben igual pago cuando realizan el mismo trabajo?</v>
      </c>
      <c r="E54" s="64" t="str">
        <f>+Respuestas!E52</f>
        <v>CMC</v>
      </c>
      <c r="F54" s="64">
        <f>+'P2'!E24</f>
        <v>0</v>
      </c>
      <c r="G54" s="160">
        <f>+'P2'!F24</f>
        <v>0</v>
      </c>
      <c r="H54" s="19" t="str">
        <f>+'P2'!G24</f>
        <v>No Aplica</v>
      </c>
    </row>
    <row r="55" spans="1:8" x14ac:dyDescent="0.35">
      <c r="A55" s="62"/>
      <c r="B55" s="62"/>
      <c r="C55" s="49"/>
      <c r="D55" s="63"/>
      <c r="E55" s="64"/>
      <c r="F55" s="64"/>
      <c r="G55" s="160">
        <f>+G54</f>
        <v>0</v>
      </c>
      <c r="H55" s="19"/>
    </row>
    <row r="56" spans="1:8" x14ac:dyDescent="0.35">
      <c r="A56" s="62"/>
      <c r="B56" s="62"/>
      <c r="C56" s="49"/>
      <c r="D56" s="63"/>
      <c r="E56" s="64"/>
      <c r="F56" s="64"/>
      <c r="G56" s="160">
        <f>+G55</f>
        <v>0</v>
      </c>
      <c r="H56" s="19"/>
    </row>
    <row r="57" spans="1:8" x14ac:dyDescent="0.35">
      <c r="A57" s="62">
        <f>Respuestas!C55</f>
        <v>33</v>
      </c>
      <c r="B57" s="62">
        <v>2</v>
      </c>
      <c r="C57" s="49" t="str">
        <f>Respuestas!D55</f>
        <v>2.2</v>
      </c>
      <c r="D57" s="63" t="str">
        <f>Respuestas!F55</f>
        <v>¿Pago directamente a los trabajadores de la manera que he acordado con ellos?</v>
      </c>
      <c r="E57" s="64" t="str">
        <f>+Respuestas!E55</f>
        <v>CMC</v>
      </c>
      <c r="F57" s="64">
        <f>+'P2'!E27</f>
        <v>0</v>
      </c>
      <c r="G57" s="160">
        <f>+'P2'!F27</f>
        <v>0</v>
      </c>
      <c r="H57" s="19" t="str">
        <f>+'P2'!G27</f>
        <v>No Aplica</v>
      </c>
    </row>
    <row r="58" spans="1:8" x14ac:dyDescent="0.35">
      <c r="A58" s="62"/>
      <c r="B58" s="62"/>
      <c r="C58" s="49"/>
      <c r="D58" s="63"/>
      <c r="E58" s="64"/>
      <c r="F58" s="64"/>
      <c r="G58" s="160">
        <f>+G57</f>
        <v>0</v>
      </c>
      <c r="H58" s="19"/>
    </row>
    <row r="59" spans="1:8" x14ac:dyDescent="0.35">
      <c r="A59" s="62">
        <f>Respuestas!C57</f>
        <v>34</v>
      </c>
      <c r="B59" s="62">
        <v>2</v>
      </c>
      <c r="C59" s="49" t="str">
        <f>Respuestas!D57</f>
        <v>2.2</v>
      </c>
      <c r="D59" s="63" t="str">
        <f>Respuestas!F57</f>
        <v>¿Doy permiso de maternidad/paternidad a las mujeres/hombres como lo exige la ley?</v>
      </c>
      <c r="E59" s="64" t="str">
        <f>+Respuestas!E57</f>
        <v>CMC</v>
      </c>
      <c r="F59" s="64">
        <f>+'P2'!E29</f>
        <v>0</v>
      </c>
      <c r="G59" s="160">
        <f>+'P2'!F29</f>
        <v>0</v>
      </c>
      <c r="H59" s="19" t="str">
        <f>+'P2'!G29</f>
        <v>No Aplica</v>
      </c>
    </row>
    <row r="60" spans="1:8" x14ac:dyDescent="0.35">
      <c r="A60" s="62">
        <f>Respuestas!C58</f>
        <v>35</v>
      </c>
      <c r="B60" s="62">
        <v>2</v>
      </c>
      <c r="C60" s="49" t="str">
        <f>Respuestas!D58</f>
        <v>2.2</v>
      </c>
      <c r="D60" s="63" t="str">
        <f>Respuestas!F58</f>
        <v>¿Participan mujeres y hombres por igual en comités de gestión y en la toma de decisiones?</v>
      </c>
      <c r="E60" s="64" t="str">
        <f>+Respuestas!E58</f>
        <v>CMC</v>
      </c>
      <c r="F60" s="64">
        <f>+'P2'!E30</f>
        <v>0</v>
      </c>
      <c r="G60" s="160">
        <f>+'P2'!F30</f>
        <v>0</v>
      </c>
      <c r="H60" s="19" t="str">
        <f>+'P2'!G30</f>
        <v>No Aplica</v>
      </c>
    </row>
    <row r="61" spans="1:8" x14ac:dyDescent="0.35">
      <c r="A61" s="62"/>
      <c r="B61" s="62"/>
      <c r="C61" s="49"/>
      <c r="D61" s="63"/>
      <c r="E61" s="64"/>
      <c r="F61" s="64"/>
      <c r="G61" s="160">
        <f>+G60</f>
        <v>0</v>
      </c>
      <c r="H61" s="19"/>
    </row>
    <row r="62" spans="1:8" x14ac:dyDescent="0.35">
      <c r="A62" s="62">
        <f>Respuestas!C60</f>
        <v>36</v>
      </c>
      <c r="B62" s="62">
        <v>2</v>
      </c>
      <c r="C62" s="49" t="str">
        <f>Respuestas!D60</f>
        <v>2.2</v>
      </c>
      <c r="D62" s="63" t="str">
        <f>Respuestas!F60</f>
        <v>¿Existen mecanismos para abordar casos de discriminación, violencia y acoso sexual?</v>
      </c>
      <c r="E62" s="64" t="str">
        <f>+Respuestas!E60</f>
        <v>CMC</v>
      </c>
      <c r="F62" s="64">
        <f>+'P2'!E32</f>
        <v>0</v>
      </c>
      <c r="G62" s="160">
        <f>+'P2'!F32</f>
        <v>0</v>
      </c>
      <c r="H62" s="19" t="str">
        <f>+'P2'!G32</f>
        <v>No Aplica</v>
      </c>
    </row>
    <row r="63" spans="1:8" x14ac:dyDescent="0.35">
      <c r="A63" s="62"/>
      <c r="B63" s="62"/>
      <c r="C63" s="49"/>
      <c r="D63" s="63"/>
      <c r="E63" s="64"/>
      <c r="F63" s="64"/>
      <c r="G63" s="160">
        <f>+G62</f>
        <v>0</v>
      </c>
      <c r="H63" s="19"/>
    </row>
    <row r="64" spans="1:8" x14ac:dyDescent="0.35">
      <c r="A64" s="62"/>
      <c r="B64" s="62"/>
      <c r="C64" s="49"/>
      <c r="D64" s="63"/>
      <c r="E64" s="64"/>
      <c r="F64" s="64"/>
      <c r="G64" s="160">
        <f>+G63</f>
        <v>0</v>
      </c>
      <c r="H64" s="19"/>
    </row>
    <row r="65" spans="1:8" x14ac:dyDescent="0.35">
      <c r="A65" s="62">
        <f>Respuestas!C63</f>
        <v>37</v>
      </c>
      <c r="B65" s="62">
        <v>2</v>
      </c>
      <c r="C65" s="62" t="str">
        <f>Respuestas!D63</f>
        <v>2.2</v>
      </c>
      <c r="D65" s="63" t="str">
        <f>Respuestas!F63</f>
        <v>¿Atiendo denuncias de acoso o discriminación siguiendo el mecanismo establecido?</v>
      </c>
      <c r="E65" s="64" t="str">
        <f>+Respuestas!E63</f>
        <v>CMC</v>
      </c>
      <c r="F65" s="64">
        <f>+'P2'!E35</f>
        <v>0</v>
      </c>
      <c r="G65" s="160">
        <f>+'P2'!F35</f>
        <v>0</v>
      </c>
      <c r="H65" s="19" t="str">
        <f>+'P2'!G35</f>
        <v>No Aplica</v>
      </c>
    </row>
    <row r="66" spans="1:8" x14ac:dyDescent="0.35">
      <c r="A66" s="62">
        <f>Respuestas!C64</f>
        <v>38</v>
      </c>
      <c r="B66" s="62">
        <v>2</v>
      </c>
      <c r="C66" s="62" t="str">
        <f>Respuestas!D64</f>
        <v>2.3</v>
      </c>
      <c r="D66" s="63" t="str">
        <f>Respuestas!F64</f>
        <v>¿Tengo un procedimiento de seguridad y salud laboral acorde a la normativa legal?</v>
      </c>
      <c r="E66" s="64" t="str">
        <f>+Respuestas!E64</f>
        <v>CC</v>
      </c>
      <c r="F66" s="64">
        <f>+'P2'!E36</f>
        <v>0</v>
      </c>
      <c r="G66" s="160">
        <f>+'P2'!F36</f>
        <v>0</v>
      </c>
      <c r="H66" s="19" t="str">
        <f>+'P2'!G36</f>
        <v>No Aplica</v>
      </c>
    </row>
    <row r="67" spans="1:8" x14ac:dyDescent="0.35">
      <c r="A67" s="62">
        <f>Respuestas!C65</f>
        <v>39</v>
      </c>
      <c r="B67" s="62">
        <v>2</v>
      </c>
      <c r="C67" s="49" t="str">
        <f>Respuestas!D65</f>
        <v>2.3</v>
      </c>
      <c r="D67" s="63" t="str">
        <f>Respuestas!F65</f>
        <v>¿Todos los que trabajan para mí conocen y siguen prácticas seguras de trabajo? </v>
      </c>
      <c r="E67" s="64" t="str">
        <f>+Respuestas!E65</f>
        <v>CC</v>
      </c>
      <c r="F67" s="73" t="str">
        <f>+'P2'!E37</f>
        <v>CRB</v>
      </c>
      <c r="G67" s="160">
        <f>+'P2'!F37</f>
        <v>0</v>
      </c>
      <c r="H67" s="19" t="str">
        <f>+'P2'!G37</f>
        <v>No Aplica</v>
      </c>
    </row>
    <row r="68" spans="1:8" x14ac:dyDescent="0.35">
      <c r="A68" s="62"/>
      <c r="B68" s="62"/>
      <c r="C68" s="49"/>
      <c r="D68" s="63"/>
      <c r="E68" s="64"/>
      <c r="F68" s="64"/>
      <c r="G68" s="160">
        <f>+G67</f>
        <v>0</v>
      </c>
      <c r="H68" s="19"/>
    </row>
    <row r="69" spans="1:8" x14ac:dyDescent="0.35">
      <c r="A69" s="62"/>
      <c r="B69" s="62"/>
      <c r="C69" s="49"/>
      <c r="D69" s="63"/>
      <c r="E69" s="64"/>
      <c r="F69" s="64"/>
      <c r="G69" s="160">
        <f>+G68</f>
        <v>0</v>
      </c>
      <c r="H69" s="19"/>
    </row>
    <row r="70" spans="1:8" x14ac:dyDescent="0.35">
      <c r="A70" s="62">
        <f>Respuestas!C68</f>
        <v>40</v>
      </c>
      <c r="B70" s="62">
        <v>2</v>
      </c>
      <c r="C70" s="49" t="str">
        <f>Respuestas!D68</f>
        <v>2.3</v>
      </c>
      <c r="D70" s="63" t="str">
        <f>Respuestas!F68</f>
        <v>¿Tienen todos los que trabajan para mí, el equipo de seguridad adecuado para lo que hacen?</v>
      </c>
      <c r="E70" s="64" t="str">
        <f>+Respuestas!E68</f>
        <v>CC</v>
      </c>
      <c r="F70" s="73" t="str">
        <f>+'P2'!E40</f>
        <v>CRB</v>
      </c>
      <c r="G70" s="160">
        <f>+'P2'!F40</f>
        <v>0</v>
      </c>
      <c r="H70" s="19" t="str">
        <f>+'P2'!G40</f>
        <v>No Aplica</v>
      </c>
    </row>
    <row r="71" spans="1:8" x14ac:dyDescent="0.35">
      <c r="A71" s="62"/>
      <c r="B71" s="62"/>
      <c r="C71" s="49"/>
      <c r="D71" s="63"/>
      <c r="E71" s="64"/>
      <c r="F71" s="64"/>
      <c r="G71" s="160">
        <f>+G70</f>
        <v>0</v>
      </c>
      <c r="H71" s="19"/>
    </row>
    <row r="72" spans="1:8" x14ac:dyDescent="0.35">
      <c r="A72" s="62">
        <f>Respuestas!C70</f>
        <v>41</v>
      </c>
      <c r="B72" s="62">
        <v>2</v>
      </c>
      <c r="C72" s="49" t="str">
        <f>Respuestas!D70</f>
        <v>2.3</v>
      </c>
      <c r="D72" s="63" t="str">
        <f>Respuestas!F70</f>
        <v>¿Exijo a las personas que trabajan para mí que utilicen los equipos de seguridad?</v>
      </c>
      <c r="E72" s="64" t="str">
        <f>+Respuestas!E70</f>
        <v>CC</v>
      </c>
      <c r="F72" s="73" t="str">
        <f>+'P2'!E42</f>
        <v>CRB</v>
      </c>
      <c r="G72" s="160">
        <f>+'P2'!F42</f>
        <v>0</v>
      </c>
      <c r="H72" s="19" t="str">
        <f>+'P2'!G42</f>
        <v>No Aplica</v>
      </c>
    </row>
    <row r="73" spans="1:8" x14ac:dyDescent="0.35">
      <c r="A73" s="62">
        <f>Respuestas!C71</f>
        <v>42</v>
      </c>
      <c r="B73" s="62">
        <v>2</v>
      </c>
      <c r="C73" s="49" t="str">
        <f>Respuestas!D71</f>
        <v>2.3</v>
      </c>
      <c r="D73" s="63" t="str">
        <f>Respuestas!F71</f>
        <v>¿Llevo registros de los accidentes?</v>
      </c>
      <c r="E73" s="64" t="str">
        <f>+Respuestas!E71</f>
        <v>CC</v>
      </c>
      <c r="F73" s="73" t="str">
        <f>+'P2'!E43</f>
        <v>CRB</v>
      </c>
      <c r="G73" s="160">
        <f>+'P2'!F43</f>
        <v>0</v>
      </c>
      <c r="H73" s="19" t="str">
        <f>+'P2'!G43</f>
        <v>No Aplica</v>
      </c>
    </row>
    <row r="74" spans="1:8" x14ac:dyDescent="0.35">
      <c r="A74" s="62">
        <f>Respuestas!C72</f>
        <v>43</v>
      </c>
      <c r="B74" s="62">
        <v>2</v>
      </c>
      <c r="C74" s="49" t="str">
        <f>Respuestas!D72</f>
        <v>2.3</v>
      </c>
      <c r="D74" s="63" t="str">
        <f>Respuestas!F72</f>
        <v>¿Cambio las prácticas cuando se produce un accidente o si sucede casi un accidente?</v>
      </c>
      <c r="E74" s="64" t="str">
        <f>+Respuestas!E72</f>
        <v>CC</v>
      </c>
      <c r="F74" s="73" t="str">
        <f>+'P2'!E44</f>
        <v>CRB</v>
      </c>
      <c r="G74" s="160">
        <f>+'P2'!F44</f>
        <v>0</v>
      </c>
      <c r="H74" s="19" t="str">
        <f>+'P2'!G44</f>
        <v>No Aplica</v>
      </c>
    </row>
    <row r="75" spans="1:8" x14ac:dyDescent="0.35">
      <c r="A75" s="62">
        <f>Respuestas!C73</f>
        <v>44</v>
      </c>
      <c r="B75" s="62">
        <v>2</v>
      </c>
      <c r="C75" s="49" t="str">
        <f>Respuestas!D73</f>
        <v>2.4</v>
      </c>
      <c r="D75" s="63" t="str">
        <f>Respuestas!F73</f>
        <v>¿Pago a los trabajadores al menos el salario mínimo legalmente establecido?</v>
      </c>
      <c r="E75" s="64" t="str">
        <f>+Respuestas!E73</f>
        <v>CC</v>
      </c>
      <c r="F75" s="73">
        <f>+'P2'!E45</f>
        <v>0</v>
      </c>
      <c r="G75" s="160">
        <f>+'P2'!F45</f>
        <v>0</v>
      </c>
      <c r="H75" s="19" t="str">
        <f>+'P2'!G45</f>
        <v>No Aplica</v>
      </c>
    </row>
    <row r="76" spans="1:8" x14ac:dyDescent="0.35">
      <c r="A76" s="62"/>
      <c r="B76" s="62"/>
      <c r="C76" s="49"/>
      <c r="D76" s="63"/>
      <c r="E76" s="64"/>
      <c r="F76" s="64"/>
      <c r="G76" s="160">
        <f>+G75</f>
        <v>0</v>
      </c>
      <c r="H76" s="19"/>
    </row>
    <row r="77" spans="1:8" x14ac:dyDescent="0.35">
      <c r="A77" s="62"/>
      <c r="B77" s="62"/>
      <c r="C77" s="49"/>
      <c r="D77" s="63"/>
      <c r="E77" s="64"/>
      <c r="F77" s="64"/>
      <c r="G77" s="160">
        <f>+G76</f>
        <v>0</v>
      </c>
      <c r="H77" s="19"/>
    </row>
    <row r="78" spans="1:8" x14ac:dyDescent="0.35">
      <c r="A78" s="62">
        <f>Respuestas!C76</f>
        <v>45</v>
      </c>
      <c r="B78" s="62">
        <v>2</v>
      </c>
      <c r="C78" s="49" t="str">
        <f>Respuestas!D76</f>
        <v>2.4</v>
      </c>
      <c r="D78" s="63" t="str">
        <f>Respuestas!F76</f>
        <v>¿Pago los salarios a tiempo?</v>
      </c>
      <c r="E78" s="64" t="str">
        <f>+Respuestas!E76</f>
        <v>CC</v>
      </c>
      <c r="F78" s="73">
        <f>+'P2'!E48</f>
        <v>0</v>
      </c>
      <c r="G78" s="160">
        <f>+'P2'!F48</f>
        <v>0</v>
      </c>
      <c r="H78" s="19" t="str">
        <f>+'P2'!G48</f>
        <v>No Aplica</v>
      </c>
    </row>
    <row r="79" spans="1:8" ht="30" x14ac:dyDescent="0.35">
      <c r="A79" s="62">
        <f>Respuestas!C77</f>
        <v>46</v>
      </c>
      <c r="B79" s="62">
        <v>2</v>
      </c>
      <c r="C79" s="49" t="str">
        <f>Respuestas!D77</f>
        <v>2.5</v>
      </c>
      <c r="D79" s="63" t="str">
        <f>Respuestas!F77</f>
        <v>¿Todas las personas que trabajan para mí reciben capacitación y son supervisadas para mejorar en sus capacidades, trabajar de manera segura, y cumplir con el Plan de Manejo?</v>
      </c>
      <c r="E79" s="64" t="str">
        <f>+Respuestas!E77</f>
        <v>CMC</v>
      </c>
      <c r="F79" s="73">
        <f>+'P2'!E49</f>
        <v>0</v>
      </c>
      <c r="G79" s="160">
        <f>+'P2'!F49</f>
        <v>0</v>
      </c>
      <c r="H79" s="19" t="str">
        <f>+'P2'!G49</f>
        <v>No Aplica</v>
      </c>
    </row>
    <row r="80" spans="1:8" x14ac:dyDescent="0.35">
      <c r="A80" s="62">
        <f>Respuestas!C78</f>
        <v>47</v>
      </c>
      <c r="B80" s="62">
        <v>2</v>
      </c>
      <c r="C80" s="49" t="str">
        <f>Respuestas!D78</f>
        <v>2.5</v>
      </c>
      <c r="D80" s="63" t="str">
        <f>Respuestas!F78</f>
        <v>¿Mantengo registros de las capacitaciones impartidas?</v>
      </c>
      <c r="E80" s="64" t="str">
        <f>+Respuestas!E78</f>
        <v>CMC</v>
      </c>
      <c r="F80" s="73">
        <f>+'P2'!E50</f>
        <v>0</v>
      </c>
      <c r="G80" s="160">
        <f>+'P2'!F50</f>
        <v>0</v>
      </c>
      <c r="H80" s="19" t="str">
        <f>+'P2'!G50</f>
        <v>No Aplica</v>
      </c>
    </row>
    <row r="81" spans="1:8" x14ac:dyDescent="0.35">
      <c r="A81" s="62">
        <f>Respuestas!C79</f>
        <v>48</v>
      </c>
      <c r="B81" s="62">
        <v>2</v>
      </c>
      <c r="C81" s="49" t="str">
        <f>Respuestas!D79</f>
        <v>2.6</v>
      </c>
      <c r="D81" s="63" t="str">
        <f>Respuestas!F79</f>
        <v>¿Tengo un procedimiento que me ayude a abordar las controversias que puedan surgir con los trabajadores?</v>
      </c>
      <c r="E81" s="64" t="str">
        <f>+Respuestas!E79</f>
        <v>CC</v>
      </c>
      <c r="F81" s="73">
        <f>+'P2'!E51</f>
        <v>0</v>
      </c>
      <c r="G81" s="160">
        <f>+'P2'!F51</f>
        <v>0</v>
      </c>
      <c r="H81" s="19" t="str">
        <f>+'P2'!G51</f>
        <v>No Aplica</v>
      </c>
    </row>
    <row r="82" spans="1:8" x14ac:dyDescent="0.35">
      <c r="A82" s="62"/>
      <c r="B82" s="62"/>
      <c r="C82" s="49"/>
      <c r="D82" s="63"/>
      <c r="E82" s="64"/>
      <c r="F82" s="64"/>
      <c r="G82" s="160">
        <f>+G81</f>
        <v>0</v>
      </c>
      <c r="H82" s="19"/>
    </row>
    <row r="83" spans="1:8" x14ac:dyDescent="0.35">
      <c r="A83" s="62">
        <f>Respuestas!C81</f>
        <v>49</v>
      </c>
      <c r="B83" s="62">
        <v>2</v>
      </c>
      <c r="C83" s="62" t="str">
        <f>Respuestas!D81</f>
        <v>2.6</v>
      </c>
      <c r="D83" s="63" t="str">
        <f>Respuestas!F81</f>
        <v>¿Involucro de forma culturalmente apropiada a los trabajadores en la elaboración del procedimiento?</v>
      </c>
      <c r="E83" s="64" t="str">
        <f>+Respuestas!E81</f>
        <v>CC</v>
      </c>
      <c r="F83" s="73">
        <f>+'P2'!E53</f>
        <v>0</v>
      </c>
      <c r="G83" s="160">
        <f>+'P2'!F53</f>
        <v>0</v>
      </c>
      <c r="H83" s="19" t="str">
        <f>+'P2'!G53</f>
        <v>No Aplica</v>
      </c>
    </row>
    <row r="84" spans="1:8" x14ac:dyDescent="0.35">
      <c r="A84" s="62">
        <f>Respuestas!C82</f>
        <v>50</v>
      </c>
      <c r="B84" s="62">
        <v>2</v>
      </c>
      <c r="C84" s="49" t="str">
        <f>Respuestas!D82</f>
        <v>2.6</v>
      </c>
      <c r="D84" s="63" t="str">
        <f>Respuestas!F82</f>
        <v>¿He seguido el procedimiento para abordar las controversias si ha surgido un conflicto?</v>
      </c>
      <c r="E84" s="64" t="str">
        <f>+Respuestas!E82</f>
        <v>CC</v>
      </c>
      <c r="F84" s="73">
        <f>+'P2'!E54</f>
        <v>0</v>
      </c>
      <c r="G84" s="160">
        <f>+'P2'!F54</f>
        <v>0</v>
      </c>
      <c r="H84" s="19" t="str">
        <f>+'P2'!G54</f>
        <v>No Aplica</v>
      </c>
    </row>
    <row r="85" spans="1:8" x14ac:dyDescent="0.35">
      <c r="A85" s="62"/>
      <c r="B85" s="62"/>
      <c r="C85" s="49"/>
      <c r="D85" s="63"/>
      <c r="E85" s="64"/>
      <c r="F85" s="64"/>
      <c r="G85" s="160">
        <f>+G84</f>
        <v>0</v>
      </c>
      <c r="H85" s="19"/>
    </row>
    <row r="86" spans="1:8" x14ac:dyDescent="0.35">
      <c r="A86" s="62">
        <f>Respuestas!C84</f>
        <v>51</v>
      </c>
      <c r="B86" s="62">
        <v>2</v>
      </c>
      <c r="C86" s="49" t="str">
        <f>Respuestas!D84</f>
        <v>2.6</v>
      </c>
      <c r="D86" s="63" t="str">
        <f>Respuestas!F84</f>
        <v>¿Mantengo un registro de las controversias con mis trabajadores?</v>
      </c>
      <c r="E86" s="64" t="str">
        <f>+Respuestas!E84</f>
        <v>CC</v>
      </c>
      <c r="F86" s="73">
        <f>+'P2'!E56</f>
        <v>0</v>
      </c>
      <c r="G86" s="160">
        <f>+'P2'!F56</f>
        <v>0</v>
      </c>
      <c r="H86" s="19" t="str">
        <f>+'P2'!G56</f>
        <v>No Aplica</v>
      </c>
    </row>
    <row r="87" spans="1:8" ht="30" x14ac:dyDescent="0.35">
      <c r="A87" s="62">
        <f>Respuestas!C85</f>
        <v>52</v>
      </c>
      <c r="B87" s="62">
        <v>2</v>
      </c>
      <c r="C87" s="49" t="str">
        <f>Respuestas!D85</f>
        <v>2.6</v>
      </c>
      <c r="D87" s="63" t="str">
        <f>Respuestas!F85</f>
        <v xml:space="preserve">¿He dado una compensación justa a los trabajadores por pérdida o daño de su propiedad en relación con el trabajo que realizan para mí? </v>
      </c>
      <c r="E87" s="64" t="str">
        <f>+Respuestas!E85</f>
        <v>CC</v>
      </c>
      <c r="F87" s="73">
        <f>+'P2'!E57</f>
        <v>0</v>
      </c>
      <c r="G87" s="160">
        <f>+'P2'!F57</f>
        <v>0</v>
      </c>
      <c r="H87" s="19" t="str">
        <f>+'P2'!G57</f>
        <v>No Aplica</v>
      </c>
    </row>
    <row r="88" spans="1:8" x14ac:dyDescent="0.35">
      <c r="A88" s="62"/>
      <c r="B88" s="62"/>
      <c r="C88" s="49"/>
      <c r="D88" s="63"/>
      <c r="E88" s="64"/>
      <c r="F88" s="64"/>
      <c r="G88" s="160">
        <f>+G87</f>
        <v>0</v>
      </c>
      <c r="H88" s="19"/>
    </row>
    <row r="89" spans="1:8" ht="30" x14ac:dyDescent="0.35">
      <c r="A89" s="62">
        <f>Respuestas!C87</f>
        <v>53</v>
      </c>
      <c r="B89" s="62">
        <v>2</v>
      </c>
      <c r="C89" s="49" t="str">
        <f>Respuestas!D87</f>
        <v>2.6</v>
      </c>
      <c r="D89" s="63" t="str">
        <f>Respuestas!F87</f>
        <v>Ante un accidente o enfermedad laboral ¿He brindado la asistencia monetaria y sanitaria a los trabajadores afectados según lo establecido por la legislación?</v>
      </c>
      <c r="E89" s="64" t="str">
        <f>+Respuestas!E87</f>
        <v>CC</v>
      </c>
      <c r="F89" s="73">
        <f>+'P2'!E59</f>
        <v>0</v>
      </c>
      <c r="G89" s="160">
        <f>+'P2'!F59</f>
        <v>0</v>
      </c>
      <c r="H89" s="19" t="str">
        <f>+'P2'!G59</f>
        <v>No Aplica</v>
      </c>
    </row>
    <row r="90" spans="1:8" ht="30" x14ac:dyDescent="0.35">
      <c r="A90" s="62">
        <f>Respuestas!C88</f>
        <v>54</v>
      </c>
      <c r="B90" s="62">
        <v>3</v>
      </c>
      <c r="C90" s="49" t="str">
        <f>Respuestas!D88</f>
        <v>3.1</v>
      </c>
      <c r="D90" s="63" t="str">
        <f>Respuestas!F88</f>
        <v>¿Cuento con una identificación de Pueblos Indígenas dentro de mi Unidad de Manejo o en sus alrededores y que pueden verse afectados por mis actividades?</v>
      </c>
      <c r="E90" s="64" t="str">
        <f>+Respuestas!E88</f>
        <v>CC</v>
      </c>
      <c r="F90" s="73">
        <f>+'P3'!E13</f>
        <v>0</v>
      </c>
      <c r="G90" s="160">
        <f>+'P3'!F13</f>
        <v>0</v>
      </c>
      <c r="H90" s="19" t="str">
        <f>+'P3'!G13</f>
        <v>No Aplica</v>
      </c>
    </row>
    <row r="91" spans="1:8" x14ac:dyDescent="0.35">
      <c r="A91" s="62">
        <f>Respuestas!C89</f>
        <v>55</v>
      </c>
      <c r="B91" s="62">
        <v>3</v>
      </c>
      <c r="C91" s="49" t="str">
        <f>Respuestas!D89</f>
        <v>3.1</v>
      </c>
      <c r="D91" s="63" t="str">
        <f>Respuestas!F89</f>
        <v>¿Identifica la evaluación algún Pueblo Indígena potencialmente afectado por mis actividades?</v>
      </c>
      <c r="E91" s="64" t="str">
        <f>+Respuestas!E89</f>
        <v>CC</v>
      </c>
      <c r="F91" s="73">
        <f>+'P3'!E14</f>
        <v>0</v>
      </c>
      <c r="G91" s="160">
        <f>+'P3'!F14</f>
        <v>0</v>
      </c>
      <c r="H91" s="19" t="str">
        <f>+'P3'!G14</f>
        <v>No Aplica</v>
      </c>
    </row>
    <row r="92" spans="1:8" x14ac:dyDescent="0.35">
      <c r="A92" s="62">
        <f>Respuestas!C90</f>
        <v>56</v>
      </c>
      <c r="B92" s="62">
        <v>3</v>
      </c>
      <c r="C92" s="49" t="str">
        <f>Respuestas!D90</f>
        <v>3.1</v>
      </c>
      <c r="D92" s="63" t="str">
        <f>Respuestas!F90</f>
        <v>¿He documentado y mapeado los derechos (consuetudinarios y otros) y obligaciones aplicables de los Pueblos Indígenas?</v>
      </c>
      <c r="E92" s="64" t="str">
        <f>+Respuestas!E90</f>
        <v>CC</v>
      </c>
      <c r="F92" s="73">
        <f>+'P3'!E15</f>
        <v>0</v>
      </c>
      <c r="G92" s="160">
        <f>+'P3'!F15</f>
        <v>0</v>
      </c>
      <c r="H92" s="19" t="str">
        <f>+'P3'!G15</f>
        <v>No Aplica</v>
      </c>
    </row>
    <row r="93" spans="1:8" ht="30" x14ac:dyDescent="0.35">
      <c r="A93" s="62">
        <f>Respuestas!C91</f>
        <v>57</v>
      </c>
      <c r="B93" s="62">
        <v>3</v>
      </c>
      <c r="C93" s="62" t="str">
        <f>Respuestas!D91</f>
        <v>3.1</v>
      </c>
      <c r="D93" s="63" t="str">
        <f>Respuestas!F91</f>
        <v>¿Involucro de forma culturalmente apropiada a los Pueblos Indígenas para documentar y mapear sus derechos y obligaciones aplicables?</v>
      </c>
      <c r="E93" s="64" t="str">
        <f>+Respuestas!E91</f>
        <v>CC</v>
      </c>
      <c r="F93" s="73">
        <f>+'P3'!E16</f>
        <v>0</v>
      </c>
      <c r="G93" s="160">
        <f>+'P3'!F16</f>
        <v>0</v>
      </c>
      <c r="H93" s="19" t="str">
        <f>+'P3'!G16</f>
        <v>No Aplica</v>
      </c>
    </row>
    <row r="94" spans="1:8" ht="30" x14ac:dyDescent="0.35">
      <c r="A94" s="62">
        <f>Respuestas!C92</f>
        <v>58</v>
      </c>
      <c r="B94" s="62">
        <v>3</v>
      </c>
      <c r="C94" s="49" t="str">
        <f>Respuestas!D92</f>
        <v>3.2</v>
      </c>
      <c r="D94" s="63" t="str">
        <f>Respuestas!F92</f>
        <v>¿He informado a los Pueblos Indígenas cuándo, dónde y cómo pueden hacer comentarios y solicitar la modificación de las actividades de manejo en la medida necesaria para proteger a sus derechos, recursos, tierras y territorios?</v>
      </c>
      <c r="E94" s="64" t="str">
        <f>+Respuestas!E92</f>
        <v>CC</v>
      </c>
      <c r="F94" s="73">
        <f>+'P3'!E17</f>
        <v>0</v>
      </c>
      <c r="G94" s="160">
        <f>+'P3'!F17</f>
        <v>0</v>
      </c>
      <c r="H94" s="19" t="str">
        <f>+'P3'!G17</f>
        <v>No Aplica</v>
      </c>
    </row>
    <row r="95" spans="1:8" x14ac:dyDescent="0.35">
      <c r="A95" s="62">
        <f>Respuestas!C93</f>
        <v>59</v>
      </c>
      <c r="B95" s="62">
        <v>3</v>
      </c>
      <c r="C95" s="49" t="str">
        <f>Respuestas!D93</f>
        <v>3.2</v>
      </c>
      <c r="D95" s="63" t="str">
        <f>Respuestas!F93</f>
        <v>¿Cuento con mecanismos para asegurarme de no violar los derechos de los Pueblos Indígenas?</v>
      </c>
      <c r="E95" s="64" t="str">
        <f>+Respuestas!E93</f>
        <v>CC</v>
      </c>
      <c r="F95" s="73">
        <f>+'P3'!E18</f>
        <v>0</v>
      </c>
      <c r="G95" s="160">
        <f>+'P3'!F18</f>
        <v>0</v>
      </c>
      <c r="H95" s="19" t="str">
        <f>+'P3'!G18</f>
        <v>No Aplica</v>
      </c>
    </row>
    <row r="96" spans="1:8" x14ac:dyDescent="0.35">
      <c r="A96" s="62">
        <f>Respuestas!C94</f>
        <v>60</v>
      </c>
      <c r="B96" s="62">
        <v>3</v>
      </c>
      <c r="C96" s="49" t="str">
        <f>Respuestas!D94</f>
        <v>3.2</v>
      </c>
      <c r="D96" s="63" t="str">
        <f>Respuestas!F94</f>
        <v>En caso de que he violado los derechos de los Pueblos Indígenas. ¿He corregido la situación?</v>
      </c>
      <c r="E96" s="64" t="str">
        <f>+Respuestas!E94</f>
        <v>CC</v>
      </c>
      <c r="F96" s="73">
        <f>+'P3'!E19</f>
        <v>0</v>
      </c>
      <c r="G96" s="160">
        <f>+'P3'!F19</f>
        <v>0</v>
      </c>
      <c r="H96" s="19" t="str">
        <f>+'P3'!G19</f>
        <v>No Aplica</v>
      </c>
    </row>
    <row r="97" spans="1:8" x14ac:dyDescent="0.35">
      <c r="A97" s="62"/>
      <c r="B97" s="62"/>
      <c r="C97" s="49"/>
      <c r="D97" s="63"/>
      <c r="E97" s="64"/>
      <c r="F97" s="64"/>
      <c r="G97" s="160">
        <f>+G96</f>
        <v>0</v>
      </c>
      <c r="H97" s="19"/>
    </row>
    <row r="98" spans="1:8" ht="30" x14ac:dyDescent="0.35">
      <c r="A98" s="62">
        <f>Respuestas!C96</f>
        <v>61</v>
      </c>
      <c r="B98" s="62">
        <v>3</v>
      </c>
      <c r="C98" s="49" t="str">
        <f>Respuestas!D96</f>
        <v>3.2</v>
      </c>
      <c r="D98" s="63" t="str">
        <f>Respuestas!F96</f>
        <v>¿He obtenido un consentimiento libre, previo e informado , o estoy buscando actualmente este tipo de consentimiento de los Pueblos Indígenas potencialmente afectados por mis actividades?</v>
      </c>
      <c r="E98" s="64" t="str">
        <f>+Respuestas!E96</f>
        <v>CC</v>
      </c>
      <c r="F98" s="73">
        <f>+'P3'!E21</f>
        <v>0</v>
      </c>
      <c r="G98" s="160">
        <f>+'P3'!F21</f>
        <v>0</v>
      </c>
      <c r="H98" s="19" t="str">
        <f>+'P3'!G21</f>
        <v>No Aplica</v>
      </c>
    </row>
    <row r="99" spans="1:8" x14ac:dyDescent="0.35">
      <c r="A99" s="62">
        <f>Respuestas!C97</f>
        <v>62</v>
      </c>
      <c r="B99" s="62">
        <v>3</v>
      </c>
      <c r="C99" s="49" t="str">
        <f>Respuestas!D97</f>
        <v>3.2</v>
      </c>
      <c r="D99" s="63" t="str">
        <f>Respuestas!F97</f>
        <v xml:space="preserve">Si aún no hay un acuerdo. ¿Existe un proceso de consentimiento libre, previo e informado con el cual el Pueblo Indígena esté satisfecho? </v>
      </c>
      <c r="E99" s="64" t="str">
        <f>+Respuestas!E97</f>
        <v>CC</v>
      </c>
      <c r="F99" s="73">
        <f>+'P3'!E22</f>
        <v>0</v>
      </c>
      <c r="G99" s="160">
        <f>+'P3'!F22</f>
        <v>0</v>
      </c>
      <c r="H99" s="19" t="str">
        <f>+'P3'!G22</f>
        <v>No Aplica</v>
      </c>
    </row>
    <row r="100" spans="1:8" x14ac:dyDescent="0.35">
      <c r="A100" s="62">
        <f>Respuestas!C98</f>
        <v>63</v>
      </c>
      <c r="B100" s="62">
        <v>3</v>
      </c>
      <c r="C100" s="49" t="str">
        <f>Respuestas!D98</f>
        <v>3.3</v>
      </c>
      <c r="D100" s="63" t="str">
        <f>Respuestas!F98</f>
        <v>¿Manejo un bosque para el cual he recibido el control delegado por un Pueblo Indígena?</v>
      </c>
      <c r="E100" s="64" t="str">
        <f>+Respuestas!E98</f>
        <v>CC</v>
      </c>
      <c r="F100" s="73">
        <f>+'P3'!E23</f>
        <v>0</v>
      </c>
      <c r="G100" s="160">
        <f>+'P3'!F23</f>
        <v>0</v>
      </c>
      <c r="H100" s="19" t="str">
        <f>+'P3'!G23</f>
        <v>No Aplica</v>
      </c>
    </row>
    <row r="101" spans="1:8" ht="45" x14ac:dyDescent="0.35">
      <c r="A101" s="62">
        <f>Respuestas!C99</f>
        <v>64</v>
      </c>
      <c r="B101" s="62">
        <v>3</v>
      </c>
      <c r="C101" s="49" t="str">
        <f>Respuestas!D99</f>
        <v>3.4</v>
      </c>
      <c r="D101" s="63" t="str">
        <f>Respuestas!F99</f>
        <v>¿Conozco y respeto lo establecido por la Declaración de las Naciones Unidas sobre los derechos de los Pueblos Indígenas (DNUDPI) y en el Convenio 169 de la Organización Internacional de Trabajo (OIT) en relación con los derechos, las costumbres y la cultura de los Pueblos Indígenas?</v>
      </c>
      <c r="E101" s="64" t="str">
        <f>+Respuestas!E99</f>
        <v>CC</v>
      </c>
      <c r="F101" s="73">
        <f>+'P3'!E24</f>
        <v>0</v>
      </c>
      <c r="G101" s="160">
        <f>+'P3'!F24</f>
        <v>0</v>
      </c>
      <c r="H101" s="19" t="str">
        <f>+'P3'!G24</f>
        <v>No Aplica</v>
      </c>
    </row>
    <row r="102" spans="1:8" x14ac:dyDescent="0.35">
      <c r="A102" s="62"/>
      <c r="B102" s="62"/>
      <c r="C102" s="49"/>
      <c r="D102" s="63"/>
      <c r="E102" s="64"/>
      <c r="F102" s="64"/>
      <c r="G102" s="160">
        <f>+G101</f>
        <v>0</v>
      </c>
      <c r="H102" s="19"/>
    </row>
    <row r="103" spans="1:8" ht="30" x14ac:dyDescent="0.35">
      <c r="A103" s="62">
        <f>Respuestas!C101</f>
        <v>65</v>
      </c>
      <c r="B103" s="62">
        <v>3</v>
      </c>
      <c r="C103" s="49" t="str">
        <f>Respuestas!D101</f>
        <v>3.5</v>
      </c>
      <c r="D103" s="63" t="str">
        <f>Respuestas!F101</f>
        <v>Con el involucramiento culturalmente apropiado de los Pueblos Indígenas, ¿He identificado los sitios de especial importancia para ellos, sobre los cuales tengan derechos?</v>
      </c>
      <c r="E103" s="64" t="str">
        <f>+Respuestas!E101</f>
        <v>CMC</v>
      </c>
      <c r="F103" s="73">
        <f>+'P3'!E26</f>
        <v>0</v>
      </c>
      <c r="G103" s="160">
        <f>+'P3'!F26</f>
        <v>0</v>
      </c>
      <c r="H103" s="19" t="str">
        <f>+'P3'!G26</f>
        <v>No Aplica</v>
      </c>
    </row>
    <row r="104" spans="1:8" x14ac:dyDescent="0.35">
      <c r="A104" s="62"/>
      <c r="B104" s="62"/>
      <c r="C104" s="49"/>
      <c r="D104" s="63"/>
      <c r="E104" s="64"/>
      <c r="F104" s="64"/>
      <c r="G104" s="160">
        <f>+G103</f>
        <v>0</v>
      </c>
      <c r="H104" s="19"/>
    </row>
    <row r="105" spans="1:8" ht="30" x14ac:dyDescent="0.35">
      <c r="A105" s="62">
        <f>Respuestas!C103</f>
        <v>66</v>
      </c>
      <c r="B105" s="62">
        <v>3</v>
      </c>
      <c r="C105" s="49" t="str">
        <f>Respuestas!D103</f>
        <v>3.5</v>
      </c>
      <c r="D105" s="63" t="str">
        <f>Respuestas!F103</f>
        <v>Con el involucramiento culturalmente apropiado de los Pueblos Indígenas, ¿He diseñado e implementado medidas de protección de los sitios previamente identificados?</v>
      </c>
      <c r="E105" s="64" t="str">
        <f>+Respuestas!E103</f>
        <v>CMC</v>
      </c>
      <c r="F105" s="73">
        <f>+'P3'!E28</f>
        <v>0</v>
      </c>
      <c r="G105" s="160">
        <f>+'P3'!F28</f>
        <v>0</v>
      </c>
      <c r="H105" s="19" t="str">
        <f>+'P3'!G28</f>
        <v>No Aplica</v>
      </c>
    </row>
    <row r="106" spans="1:8" x14ac:dyDescent="0.35">
      <c r="A106" s="62"/>
      <c r="B106" s="62"/>
      <c r="C106" s="49"/>
      <c r="D106" s="63"/>
      <c r="E106" s="64"/>
      <c r="F106" s="64"/>
      <c r="G106" s="160">
        <f>+G105</f>
        <v>0</v>
      </c>
      <c r="H106" s="19"/>
    </row>
    <row r="107" spans="1:8" ht="30" x14ac:dyDescent="0.35">
      <c r="A107" s="62">
        <f>Respuestas!C105</f>
        <v>67</v>
      </c>
      <c r="B107" s="62">
        <v>3</v>
      </c>
      <c r="C107" s="49" t="str">
        <f>Respuestas!D105</f>
        <v>3.5</v>
      </c>
      <c r="D107" s="63" t="str">
        <f>Respuestas!F105</f>
        <v>¿Detengo las actividades de manejo forestal, en caso de que se descubran nuevos lugares de importancia para los Pueblos Indígenas, hasta que se acuerden medidas de protección?</v>
      </c>
      <c r="E107" s="64" t="str">
        <f>+Respuestas!E105</f>
        <v>CMC</v>
      </c>
      <c r="F107" s="73">
        <f>+'P3'!E30</f>
        <v>0</v>
      </c>
      <c r="G107" s="160">
        <f>+'P3'!F30</f>
        <v>0</v>
      </c>
      <c r="H107" s="19" t="str">
        <f>+'P3'!G30</f>
        <v>No Aplica</v>
      </c>
    </row>
    <row r="108" spans="1:8" ht="30" x14ac:dyDescent="0.35">
      <c r="A108" s="62">
        <f>Respuestas!C106</f>
        <v>68</v>
      </c>
      <c r="B108" s="62">
        <v>3</v>
      </c>
      <c r="C108" s="49" t="str">
        <f>Respuestas!D106</f>
        <v>3.6</v>
      </c>
      <c r="D108" s="63" t="str">
        <f>Respuestas!F106</f>
        <v>¿Uso los conocimientos tradicionales y propiedad intelectual de los Pueblos Indígenas solo con su consentimiento libre, previo e informado?</v>
      </c>
      <c r="E108" s="64" t="str">
        <f>+Respuestas!E106</f>
        <v>CMC</v>
      </c>
      <c r="F108" s="73">
        <f>+'P3'!E31</f>
        <v>0</v>
      </c>
      <c r="G108" s="160">
        <f>+'P3'!F31</f>
        <v>0</v>
      </c>
      <c r="H108" s="19" t="str">
        <f>+'P3'!G31</f>
        <v>No Aplica</v>
      </c>
    </row>
    <row r="109" spans="1:8" x14ac:dyDescent="0.35">
      <c r="A109" s="62"/>
      <c r="B109" s="62"/>
      <c r="C109" s="49"/>
      <c r="D109" s="63"/>
      <c r="E109" s="64"/>
      <c r="F109" s="64"/>
      <c r="G109" s="160">
        <f>+G108</f>
        <v>0</v>
      </c>
      <c r="H109" s="19"/>
    </row>
    <row r="110" spans="1:8" x14ac:dyDescent="0.35">
      <c r="A110" s="62">
        <f>Respuestas!C108</f>
        <v>69</v>
      </c>
      <c r="B110" s="62">
        <v>3</v>
      </c>
      <c r="C110" s="49" t="str">
        <f>Respuestas!D108</f>
        <v>3.6</v>
      </c>
      <c r="D110" s="63" t="str">
        <f>Respuestas!F108</f>
        <v>¿Compenso a los Pueblos Indígenas por el uso de sus conocimientos tradicionales y propiedad intelectual?</v>
      </c>
      <c r="E110" s="64" t="str">
        <f>+Respuestas!E108</f>
        <v>CMC</v>
      </c>
      <c r="F110" s="73">
        <f>+'P3'!E33</f>
        <v>0</v>
      </c>
      <c r="G110" s="160">
        <f>+'P3'!F33</f>
        <v>0</v>
      </c>
      <c r="H110" s="19" t="str">
        <f>+'P3'!G33</f>
        <v>No Aplica</v>
      </c>
    </row>
    <row r="111" spans="1:8" ht="30" x14ac:dyDescent="0.35">
      <c r="A111" s="62">
        <f>Respuestas!C109</f>
        <v>70</v>
      </c>
      <c r="B111" s="62">
        <v>4</v>
      </c>
      <c r="C111" s="49" t="str">
        <f>Respuestas!D109</f>
        <v>4.1</v>
      </c>
      <c r="D111" s="63" t="str">
        <f>Respuestas!F109</f>
        <v>¿Cuento con una identificación de las Comunidades Locales dentro de mi Unidad de Manejo o en sus alrededores y que pueden verse afectados por mis actividades?</v>
      </c>
      <c r="E111" s="64" t="str">
        <f>+Respuestas!E109</f>
        <v>CC</v>
      </c>
      <c r="F111" s="73">
        <f>+'P4'!E13</f>
        <v>0</v>
      </c>
      <c r="G111" s="160">
        <f>+'P4'!F13</f>
        <v>0</v>
      </c>
      <c r="H111" s="19" t="str">
        <f>+'P4'!G13</f>
        <v>No Aplica</v>
      </c>
    </row>
    <row r="112" spans="1:8" x14ac:dyDescent="0.35">
      <c r="A112" s="62">
        <f>Respuestas!C110</f>
        <v>71</v>
      </c>
      <c r="B112" s="62">
        <v>4</v>
      </c>
      <c r="C112" s="49" t="str">
        <f>Respuestas!D110</f>
        <v>4.1</v>
      </c>
      <c r="D112" s="63" t="str">
        <f>Respuestas!F110</f>
        <v>¿Identifica la evaluación de alguna Comunidad Local, potencialmente afectada por mis actividades?</v>
      </c>
      <c r="E112" s="64" t="str">
        <f>+Respuestas!E110</f>
        <v>CC</v>
      </c>
      <c r="F112" s="73">
        <f>+'P4'!E14</f>
        <v>0</v>
      </c>
      <c r="G112" s="160">
        <f>+'P4'!F14</f>
        <v>0</v>
      </c>
      <c r="H112" s="19" t="str">
        <f>+'P4'!G14</f>
        <v>No Aplica</v>
      </c>
    </row>
    <row r="113" spans="1:8" x14ac:dyDescent="0.35">
      <c r="A113" s="62">
        <f>Respuestas!C111</f>
        <v>72</v>
      </c>
      <c r="B113" s="62">
        <v>4</v>
      </c>
      <c r="C113" s="49" t="str">
        <f>Respuestas!D111</f>
        <v>4.1</v>
      </c>
      <c r="D113" s="63" t="str">
        <f>Respuestas!F111</f>
        <v>¿He documentado y mapeado los derechos (consuetudinarios y otros)y obligaciones aplicables de las Comunidades Locales?</v>
      </c>
      <c r="E113" s="64" t="str">
        <f>+Respuestas!E111</f>
        <v>CC</v>
      </c>
      <c r="F113" s="73">
        <f>+'P4'!E15</f>
        <v>0</v>
      </c>
      <c r="G113" s="160">
        <f>+'P4'!F15</f>
        <v>0</v>
      </c>
      <c r="H113" s="19" t="str">
        <f>+'P4'!G15</f>
        <v>No Aplica</v>
      </c>
    </row>
    <row r="114" spans="1:8" ht="30" x14ac:dyDescent="0.35">
      <c r="A114" s="62">
        <f>Respuestas!C112</f>
        <v>73</v>
      </c>
      <c r="B114" s="62">
        <v>4</v>
      </c>
      <c r="C114" s="49" t="str">
        <f>Respuestas!D112</f>
        <v>4.1</v>
      </c>
      <c r="D114" s="63" t="str">
        <f>Respuestas!F112</f>
        <v>¿Involucro de forma culturalmente apropiadaa lasComunidades Locales para documentar y mapear sus derechosy obligaciones aplicables?</v>
      </c>
      <c r="E114" s="64" t="str">
        <f>+Respuestas!E112</f>
        <v>CC</v>
      </c>
      <c r="F114" s="73">
        <f>+'P4'!E16</f>
        <v>0</v>
      </c>
      <c r="G114" s="160">
        <f>+'P4'!F16</f>
        <v>0</v>
      </c>
      <c r="H114" s="19" t="str">
        <f>+'P4'!G16</f>
        <v>No Aplica</v>
      </c>
    </row>
    <row r="115" spans="1:8" ht="30" x14ac:dyDescent="0.35">
      <c r="A115" s="62">
        <f>Respuestas!C113</f>
        <v>74</v>
      </c>
      <c r="B115" s="62">
        <v>4</v>
      </c>
      <c r="C115" s="49" t="str">
        <f>Respuestas!D113</f>
        <v>4.2</v>
      </c>
      <c r="D115" s="63" t="str">
        <f>Respuestas!F113</f>
        <v>¿He informado a las Comunidades Locales cuándo, dónde y cómo pueden hacer comentarios y solicitar la modificación de las actividades de manejo en la medida necesaria para proteger sus derechos, recursos, tierras y territorios?</v>
      </c>
      <c r="E115" s="64" t="str">
        <f>+Respuestas!E113</f>
        <v>CC</v>
      </c>
      <c r="F115" s="73">
        <f>+'P4'!E17</f>
        <v>0</v>
      </c>
      <c r="G115" s="160">
        <f>+'P4'!F17</f>
        <v>0</v>
      </c>
      <c r="H115" s="19" t="str">
        <f>+'P4'!G17</f>
        <v>No Aplica</v>
      </c>
    </row>
    <row r="116" spans="1:8" x14ac:dyDescent="0.35">
      <c r="A116" s="62">
        <f>Respuestas!C114</f>
        <v>75</v>
      </c>
      <c r="B116" s="62">
        <v>4</v>
      </c>
      <c r="C116" s="49" t="str">
        <f>Respuestas!D114</f>
        <v>4.2</v>
      </c>
      <c r="D116" s="63" t="str">
        <f>Respuestas!F114</f>
        <v>¿Cuento con mecanismos para asegurarme de que no violo los derechos de las Comunidades Locales?</v>
      </c>
      <c r="E116" s="64" t="str">
        <f>+Respuestas!E114</f>
        <v>CC</v>
      </c>
      <c r="F116" s="73">
        <f>+'P4'!E18</f>
        <v>0</v>
      </c>
      <c r="G116" s="160">
        <f>+'P4'!F18</f>
        <v>0</v>
      </c>
      <c r="H116" s="19" t="str">
        <f>+'P4'!G18</f>
        <v>No Aplica</v>
      </c>
    </row>
    <row r="117" spans="1:8" ht="30" x14ac:dyDescent="0.35">
      <c r="A117" s="62">
        <f>Respuestas!C115</f>
        <v>76</v>
      </c>
      <c r="B117" s="62">
        <v>4</v>
      </c>
      <c r="C117" s="49" t="str">
        <f>Respuestas!D115</f>
        <v>4.2</v>
      </c>
      <c r="D117" s="63" t="str">
        <f>Respuestas!F115</f>
        <v>Si mis actividades de manejo forestal violan los derechos de las Comunidades Locales, ¿Detengo las actividades de manejo y corrijo la situación?</v>
      </c>
      <c r="E117" s="64" t="str">
        <f>+Respuestas!E115</f>
        <v>CC</v>
      </c>
      <c r="F117" s="73">
        <f>+'P4'!E19</f>
        <v>0</v>
      </c>
      <c r="G117" s="160">
        <f>+'P4'!F19</f>
        <v>0</v>
      </c>
      <c r="H117" s="19" t="str">
        <f>+'P4'!G19</f>
        <v>No Aplica</v>
      </c>
    </row>
    <row r="118" spans="1:8" ht="30" x14ac:dyDescent="0.35">
      <c r="A118" s="62">
        <f>Respuestas!C116</f>
        <v>77</v>
      </c>
      <c r="B118" s="62">
        <v>4</v>
      </c>
      <c r="C118" s="49" t="str">
        <f>Respuestas!D116</f>
        <v>4.X</v>
      </c>
      <c r="D118" s="63" t="str">
        <f>Respuestas!F116</f>
        <v>Si mis actividades de manejo forestal pueden afectar a los derechos de los Pueblos Tradicionales, ¿Ellos han dado su consentimiento libre, previo e informado?</v>
      </c>
      <c r="E118" s="64" t="str">
        <f>+Respuestas!E116</f>
        <v>CC</v>
      </c>
      <c r="F118" s="73">
        <f>+'P4'!E20</f>
        <v>0</v>
      </c>
      <c r="G118" s="160">
        <f>+'P4'!F20</f>
        <v>0</v>
      </c>
      <c r="H118" s="19" t="str">
        <f>+'P4'!G20</f>
        <v>No Aplica</v>
      </c>
    </row>
    <row r="119" spans="1:8" x14ac:dyDescent="0.35">
      <c r="A119" s="62">
        <f>Respuestas!C117</f>
        <v>78</v>
      </c>
      <c r="B119" s="62">
        <v>4</v>
      </c>
      <c r="C119" s="49" t="str">
        <f>Respuestas!D117</f>
        <v>4.3</v>
      </c>
      <c r="D119" s="63" t="str">
        <f>Respuestas!F117</f>
        <v>¿Prefiero utilizar trabajadores y servicios locales?</v>
      </c>
      <c r="E119" s="64" t="str">
        <f>+Respuestas!E117</f>
        <v>CMC</v>
      </c>
      <c r="F119" s="73">
        <f>+'P4'!E21</f>
        <v>0</v>
      </c>
      <c r="G119" s="160">
        <f>+'P4'!F21</f>
        <v>0</v>
      </c>
      <c r="H119" s="19" t="str">
        <f>+'P4'!G21</f>
        <v>No Aplica</v>
      </c>
    </row>
    <row r="120" spans="1:8" x14ac:dyDescent="0.35">
      <c r="A120" s="62"/>
      <c r="B120" s="62"/>
      <c r="C120" s="49"/>
      <c r="D120" s="63"/>
      <c r="E120" s="64"/>
      <c r="F120" s="64"/>
      <c r="G120" s="160">
        <f>+G119</f>
        <v>0</v>
      </c>
      <c r="H120" s="19"/>
    </row>
    <row r="121" spans="1:8" ht="30" x14ac:dyDescent="0.35">
      <c r="A121" s="62">
        <f>Respuestas!C119</f>
        <v>79</v>
      </c>
      <c r="B121" s="62">
        <v>4</v>
      </c>
      <c r="C121" s="62" t="str">
        <f>Respuestas!D119</f>
        <v>4.4</v>
      </c>
      <c r="D121" s="63" t="str">
        <f>Respuestas!F119</f>
        <v>¿Identifico con el involucramiento culturalmente apropiado de las Comunidades Locales las oportunidades de desarrollo social y económico local?</v>
      </c>
      <c r="E121" s="64" t="str">
        <f>+Respuestas!E119</f>
        <v>CMC</v>
      </c>
      <c r="F121" s="73">
        <f>+'P4'!E23</f>
        <v>0</v>
      </c>
      <c r="G121" s="160">
        <f>+'P4'!F23</f>
        <v>0</v>
      </c>
      <c r="H121" s="19" t="str">
        <f>+'P4'!G23</f>
        <v>No Aplica</v>
      </c>
    </row>
    <row r="122" spans="1:8" x14ac:dyDescent="0.35">
      <c r="A122" s="62">
        <f>Respuestas!C120</f>
        <v>80</v>
      </c>
      <c r="B122" s="62">
        <v>4</v>
      </c>
      <c r="C122" s="49" t="str">
        <f>Respuestas!D120</f>
        <v>4.4</v>
      </c>
      <c r="D122" s="63" t="str">
        <f>Respuestas!F120</f>
        <v>¿Participo en actividades de desarrollo social y económico en mi comunidad o región?</v>
      </c>
      <c r="E122" s="64" t="str">
        <f>+Respuestas!E120</f>
        <v>CMC</v>
      </c>
      <c r="F122" s="73">
        <f>+'P4'!E24</f>
        <v>0</v>
      </c>
      <c r="G122" s="160">
        <f>+'P4'!F24</f>
        <v>0</v>
      </c>
      <c r="H122" s="19" t="str">
        <f>+'P4'!G24</f>
        <v>No Aplica</v>
      </c>
    </row>
    <row r="123" spans="1:8" x14ac:dyDescent="0.35">
      <c r="A123" s="62"/>
      <c r="B123" s="62"/>
      <c r="C123" s="49"/>
      <c r="D123" s="63"/>
      <c r="E123" s="64"/>
      <c r="F123" s="64"/>
      <c r="G123" s="160">
        <f>+G122</f>
        <v>0</v>
      </c>
      <c r="H123" s="19"/>
    </row>
    <row r="124" spans="1:8" ht="30" x14ac:dyDescent="0.35">
      <c r="A124" s="62">
        <f>Respuestas!C122</f>
        <v>81</v>
      </c>
      <c r="B124" s="62">
        <v>4</v>
      </c>
      <c r="C124" s="49" t="str">
        <f>Respuestas!D122</f>
        <v>4.5</v>
      </c>
      <c r="D124" s="63" t="str">
        <f>Respuestas!F122</f>
        <v>¿Identifico, con el involucramiento culturalmente apropiado de las Comunidades Locales, si mis actividades de manejo forestal generan impactos negativos significativos en las Comunidades Locales?</v>
      </c>
      <c r="E124" s="64" t="str">
        <f>+Respuestas!E122</f>
        <v>CMC</v>
      </c>
      <c r="F124" s="73">
        <f>+'P4'!E26</f>
        <v>0</v>
      </c>
      <c r="G124" s="160">
        <f>+'P4'!F26</f>
        <v>0</v>
      </c>
      <c r="H124" s="19" t="str">
        <f>+'P4'!G26</f>
        <v>No Aplica</v>
      </c>
    </row>
    <row r="125" spans="1:8" ht="30" x14ac:dyDescent="0.35">
      <c r="A125" s="62">
        <f>Respuestas!C123</f>
        <v>82</v>
      </c>
      <c r="B125" s="62">
        <v>4</v>
      </c>
      <c r="C125" s="49" t="str">
        <f>Respuestas!D123</f>
        <v>4.5</v>
      </c>
      <c r="D125" s="63" t="str">
        <f>Respuestas!F123</f>
        <v>¿Cuento con medidas de prevención desarrolladas con el involucramiento culturalmente apropiado de las Comunidades Locales, para evitar que ocurran impactos negativos significativos?</v>
      </c>
      <c r="E125" s="64" t="str">
        <f>+Respuestas!E123</f>
        <v>CMC</v>
      </c>
      <c r="F125" s="73">
        <f>+'P4'!E27</f>
        <v>0</v>
      </c>
      <c r="G125" s="160">
        <f>+'P4'!F27</f>
        <v>0</v>
      </c>
      <c r="H125" s="19" t="str">
        <f>+'P4'!G27</f>
        <v>No Aplica</v>
      </c>
    </row>
    <row r="126" spans="1:8" x14ac:dyDescent="0.35">
      <c r="A126" s="62">
        <f>Respuestas!C124</f>
        <v>83</v>
      </c>
      <c r="B126" s="62">
        <v>4</v>
      </c>
      <c r="C126" s="49" t="str">
        <f>Respuestas!D124</f>
        <v>4.5</v>
      </c>
      <c r="D126" s="63" t="str">
        <f>Respuestas!F124</f>
        <v>¿He tratado de arreglar los impactos negativos significativos que han generado mi actividades?</v>
      </c>
      <c r="E126" s="64" t="str">
        <f>+Respuestas!E124</f>
        <v>CMC</v>
      </c>
      <c r="F126" s="73">
        <f>+'P4'!E28</f>
        <v>0</v>
      </c>
      <c r="G126" s="160">
        <f>+'P4'!F28</f>
        <v>0</v>
      </c>
      <c r="H126" s="19" t="str">
        <f>+'P4'!G28</f>
        <v>No Aplica</v>
      </c>
    </row>
    <row r="127" spans="1:8" x14ac:dyDescent="0.35">
      <c r="A127" s="62">
        <f>Respuestas!C125</f>
        <v>84</v>
      </c>
      <c r="B127" s="62">
        <v>4</v>
      </c>
      <c r="C127" s="49" t="str">
        <f>Respuestas!D125</f>
        <v>4.6</v>
      </c>
      <c r="D127" s="63" t="str">
        <f>Respuestas!F125</f>
        <v xml:space="preserve">¿Tengo un procedimiento que me ayude a abordar las controversias que puedan surgir con las Comunidades Locales? </v>
      </c>
      <c r="E127" s="64" t="str">
        <f>+Respuestas!E125</f>
        <v>CC</v>
      </c>
      <c r="F127" s="73">
        <f>+'P4'!E29</f>
        <v>0</v>
      </c>
      <c r="G127" s="160">
        <f>+'P4'!F29</f>
        <v>0</v>
      </c>
      <c r="H127" s="19" t="str">
        <f>+'P4'!G29</f>
        <v>No Aplica</v>
      </c>
    </row>
    <row r="128" spans="1:8" x14ac:dyDescent="0.35">
      <c r="A128" s="62">
        <f>Respuestas!C126</f>
        <v>85</v>
      </c>
      <c r="B128" s="62">
        <v>4</v>
      </c>
      <c r="C128" s="49" t="str">
        <f>Respuestas!D126</f>
        <v>4.6</v>
      </c>
      <c r="D128" s="63" t="str">
        <f>Respuestas!F126</f>
        <v>¿Involucro de forma culturalmente apropiada a las Comunidades Locales en la elaboración del procedimiento?</v>
      </c>
      <c r="E128" s="64" t="str">
        <f>+Respuestas!E126</f>
        <v>CC</v>
      </c>
      <c r="F128" s="73">
        <f>+'P4'!E30</f>
        <v>0</v>
      </c>
      <c r="G128" s="160">
        <f>+'P4'!F30</f>
        <v>0</v>
      </c>
      <c r="H128" s="19" t="str">
        <f>+'P4'!G30</f>
        <v>No Aplica</v>
      </c>
    </row>
    <row r="129" spans="1:8" x14ac:dyDescent="0.35">
      <c r="A129" s="62">
        <f>Respuestas!C127</f>
        <v>86</v>
      </c>
      <c r="B129" s="62">
        <v>4</v>
      </c>
      <c r="C129" s="49" t="str">
        <f>Respuestas!D127</f>
        <v>4.6</v>
      </c>
      <c r="D129" s="63" t="str">
        <f>Respuestas!F127</f>
        <v>¿He puesto el procedimiento de resolución de controversias con las Comunidades Locales a disposición pública?</v>
      </c>
      <c r="E129" s="64" t="str">
        <f>+Respuestas!E127</f>
        <v>CC</v>
      </c>
      <c r="F129" s="73">
        <f>+'P4'!E31</f>
        <v>0</v>
      </c>
      <c r="G129" s="160">
        <f>+'P4'!F31</f>
        <v>0</v>
      </c>
      <c r="H129" s="19" t="str">
        <f>+'P4'!G31</f>
        <v>No Aplica</v>
      </c>
    </row>
    <row r="130" spans="1:8" ht="30" x14ac:dyDescent="0.35">
      <c r="A130" s="62">
        <f>Respuestas!C128</f>
        <v>87</v>
      </c>
      <c r="B130" s="62">
        <v>4</v>
      </c>
      <c r="C130" s="49" t="str">
        <f>Respuestas!D128</f>
        <v>4.6</v>
      </c>
      <c r="D130" s="63" t="str">
        <f>Respuestas!F128</f>
        <v>¿Se han abordado oportunamente las controversias relacionadas con los impactos negativos de las actividades de manejo forestal y se han resuelto o se han tomado medidas para resolverlas?</v>
      </c>
      <c r="E130" s="64" t="str">
        <f>+Respuestas!E128</f>
        <v>CC</v>
      </c>
      <c r="F130" s="73">
        <f>+'P4'!E32</f>
        <v>0</v>
      </c>
      <c r="G130" s="160">
        <f>+'P4'!F32</f>
        <v>0</v>
      </c>
      <c r="H130" s="19" t="str">
        <f>+'P4'!G32</f>
        <v>No Aplica</v>
      </c>
    </row>
    <row r="131" spans="1:8" x14ac:dyDescent="0.35">
      <c r="A131" s="62">
        <f>Respuestas!C129</f>
        <v>88</v>
      </c>
      <c r="B131" s="62">
        <v>4</v>
      </c>
      <c r="C131" s="49" t="str">
        <f>Respuestas!D129</f>
        <v>4.6</v>
      </c>
      <c r="D131" s="63" t="str">
        <f>Respuestas!F129</f>
        <v>¿Existe un registro de las controversias en las que he participado con las Comunidades Locales?</v>
      </c>
      <c r="E131" s="64" t="str">
        <f>+Respuestas!E129</f>
        <v>CC</v>
      </c>
      <c r="F131" s="73">
        <f>+'P4'!E33</f>
        <v>0</v>
      </c>
      <c r="G131" s="160">
        <f>+'P4'!F33</f>
        <v>0</v>
      </c>
      <c r="H131" s="19" t="str">
        <f>+'P4'!G33</f>
        <v>No Aplica</v>
      </c>
    </row>
    <row r="132" spans="1:8" ht="30" x14ac:dyDescent="0.35">
      <c r="A132" s="62">
        <f>Respuestas!C130</f>
        <v>89</v>
      </c>
      <c r="B132" s="62">
        <v>4</v>
      </c>
      <c r="C132" s="49" t="str">
        <f>Respuestas!D130</f>
        <v>4.6</v>
      </c>
      <c r="D132" s="63" t="str">
        <f>Respuestas!F130</f>
        <v>¿Ofrezco compensaciones justas a las Comunidades Locales , como parte de la resolución de la controversia, de acuerdo a las normas legales?</v>
      </c>
      <c r="E132" s="64" t="str">
        <f>+Respuestas!E130</f>
        <v>CC</v>
      </c>
      <c r="F132" s="73">
        <f>+'P4'!E34</f>
        <v>0</v>
      </c>
      <c r="G132" s="160">
        <f>+'P4'!F34</f>
        <v>0</v>
      </c>
      <c r="H132" s="19" t="str">
        <f>+'P4'!G34</f>
        <v>No Aplica</v>
      </c>
    </row>
    <row r="133" spans="1:8" x14ac:dyDescent="0.35">
      <c r="A133" s="62"/>
      <c r="B133" s="62"/>
      <c r="C133" s="49"/>
      <c r="D133" s="63"/>
      <c r="E133" s="64"/>
      <c r="F133" s="64"/>
      <c r="G133" s="160">
        <f>+G132</f>
        <v>0</v>
      </c>
      <c r="H133" s="19"/>
    </row>
    <row r="134" spans="1:8" x14ac:dyDescent="0.35">
      <c r="A134" s="62">
        <f>Respuestas!C132</f>
        <v>90</v>
      </c>
      <c r="B134" s="62">
        <v>4</v>
      </c>
      <c r="C134" s="49" t="str">
        <f>Respuestas!D132</f>
        <v>4.6</v>
      </c>
      <c r="D134" s="63" t="str">
        <f>Respuestas!F132</f>
        <v>¿Detengo las actividades forestales si hay un conflicto conComunidades Locales por impactos negativos del manejo?</v>
      </c>
      <c r="E134" s="64" t="str">
        <f>+Respuestas!E132</f>
        <v>CC</v>
      </c>
      <c r="F134" s="73">
        <f>+'P4'!E36</f>
        <v>0</v>
      </c>
      <c r="G134" s="160">
        <f>+'P4'!F36</f>
        <v>0</v>
      </c>
      <c r="H134" s="19" t="str">
        <f>+'P4'!G36</f>
        <v>No Aplica</v>
      </c>
    </row>
    <row r="135" spans="1:8" ht="30" x14ac:dyDescent="0.35">
      <c r="A135" s="62">
        <f>Respuestas!C133</f>
        <v>91</v>
      </c>
      <c r="B135" s="62">
        <v>4</v>
      </c>
      <c r="C135" s="49" t="str">
        <f>Respuestas!D133</f>
        <v>4.7</v>
      </c>
      <c r="D135" s="63" t="str">
        <f>Respuestas!F133</f>
        <v>Con el involucramiento culturalmente apropiado de las Comunidades Locales ¿He identificado los sitios de especial importancia para ellos, sobre los cuales tengan derechos?</v>
      </c>
      <c r="E135" s="64" t="str">
        <f>+Respuestas!E133</f>
        <v>CMC</v>
      </c>
      <c r="F135" s="73">
        <f>+'P4'!E37</f>
        <v>0</v>
      </c>
      <c r="G135" s="160">
        <f>+'P4'!F37</f>
        <v>0</v>
      </c>
      <c r="H135" s="19" t="str">
        <f>+'P4'!G37</f>
        <v>No Aplica</v>
      </c>
    </row>
    <row r="136" spans="1:8" x14ac:dyDescent="0.35">
      <c r="A136" s="62"/>
      <c r="B136" s="62"/>
      <c r="C136" s="49"/>
      <c r="D136" s="63"/>
      <c r="E136" s="64"/>
      <c r="F136" s="64"/>
      <c r="G136" s="160">
        <f>+G135</f>
        <v>0</v>
      </c>
      <c r="H136" s="19"/>
    </row>
    <row r="137" spans="1:8" ht="30" x14ac:dyDescent="0.35">
      <c r="A137" s="62">
        <f>Respuestas!C135</f>
        <v>92</v>
      </c>
      <c r="B137" s="62">
        <v>4</v>
      </c>
      <c r="C137" s="49" t="str">
        <f>Respuestas!D135</f>
        <v>4.7</v>
      </c>
      <c r="D137" s="63" t="str">
        <f>Respuestas!F135</f>
        <v>Con el involucramiento de las Comunidades Locales ¿He diseñado e implementado medidas de protección de los sitios previamente identificados?</v>
      </c>
      <c r="E137" s="64" t="str">
        <f>+Respuestas!E135</f>
        <v>CMC</v>
      </c>
      <c r="F137" s="73">
        <f>+'P4'!E39</f>
        <v>0</v>
      </c>
      <c r="G137" s="160">
        <f>+'P4'!F39</f>
        <v>0</v>
      </c>
      <c r="H137" s="19" t="str">
        <f>+'P4'!G39</f>
        <v>No Aplica</v>
      </c>
    </row>
    <row r="138" spans="1:8" ht="30" x14ac:dyDescent="0.35">
      <c r="A138" s="62">
        <f>Respuestas!C136</f>
        <v>93</v>
      </c>
      <c r="B138" s="62">
        <v>4</v>
      </c>
      <c r="C138" s="49" t="str">
        <f>Respuestas!D136</f>
        <v>4.7</v>
      </c>
      <c r="D138" s="63" t="str">
        <f>Respuestas!F136</f>
        <v>¿Detengo las actividades de manejo forestal, en caso de que se descubran nuevos lugares de importancia para las Comunidades Locales, hasta que se acuerden medidas de protección?</v>
      </c>
      <c r="E138" s="64" t="str">
        <f>+Respuestas!E136</f>
        <v>CMC</v>
      </c>
      <c r="F138" s="73">
        <f>+'P4'!E40</f>
        <v>0</v>
      </c>
      <c r="G138" s="160">
        <f>+'P4'!F40</f>
        <v>0</v>
      </c>
      <c r="H138" s="19" t="str">
        <f>+'P4'!G40</f>
        <v>No Aplica</v>
      </c>
    </row>
    <row r="139" spans="1:8" x14ac:dyDescent="0.35">
      <c r="A139" s="62">
        <f>Respuestas!C137</f>
        <v>94</v>
      </c>
      <c r="B139" s="62">
        <v>4</v>
      </c>
      <c r="C139" s="49" t="str">
        <f>Respuestas!D137</f>
        <v>4.8</v>
      </c>
      <c r="D139" s="63" t="str">
        <f>Respuestas!F137</f>
        <v>¿Utilizo los conocimientos tradicionales o la propiedad intelectualde los Pueblos Tradicionales?</v>
      </c>
      <c r="E139" s="64" t="str">
        <f>+Respuestas!E137</f>
        <v>CMC</v>
      </c>
      <c r="F139" s="73">
        <f>+'P4'!E41</f>
        <v>0</v>
      </c>
      <c r="G139" s="160">
        <f>+'P4'!F41</f>
        <v>0</v>
      </c>
      <c r="H139" s="19" t="str">
        <f>+'P4'!G41</f>
        <v>No Aplica</v>
      </c>
    </row>
    <row r="140" spans="1:8" x14ac:dyDescent="0.35">
      <c r="A140" s="62"/>
      <c r="B140" s="62"/>
      <c r="C140" s="49"/>
      <c r="D140" s="63"/>
      <c r="E140" s="64"/>
      <c r="F140" s="64"/>
      <c r="G140" s="160">
        <f>+G139</f>
        <v>0</v>
      </c>
      <c r="H140" s="19"/>
    </row>
    <row r="141" spans="1:8" x14ac:dyDescent="0.35">
      <c r="A141" s="62"/>
      <c r="B141" s="62"/>
      <c r="C141" s="49"/>
      <c r="D141" s="63"/>
      <c r="E141" s="64"/>
      <c r="F141" s="64"/>
      <c r="G141" s="160">
        <f>+G140</f>
        <v>0</v>
      </c>
      <c r="H141" s="19"/>
    </row>
    <row r="142" spans="1:8" x14ac:dyDescent="0.35">
      <c r="A142" s="62">
        <f>Respuestas!C140</f>
        <v>95</v>
      </c>
      <c r="B142" s="62">
        <v>4</v>
      </c>
      <c r="C142" s="49" t="str">
        <f>Respuestas!D140</f>
        <v>4.8</v>
      </c>
      <c r="D142" s="63" t="str">
        <f>Respuestas!F140</f>
        <v>¿Compenso a los Pueblos Tradicionales por el uso de sus conocimientos tradicionales y su propiedad intelectual?</v>
      </c>
      <c r="E142" s="64" t="str">
        <f>+Respuestas!E140</f>
        <v>CMC</v>
      </c>
      <c r="F142" s="73">
        <f>+'P4'!E44</f>
        <v>0</v>
      </c>
      <c r="G142" s="160">
        <f>+'P4'!F44</f>
        <v>0</v>
      </c>
      <c r="H142" s="19" t="str">
        <f>+'P4'!G44</f>
        <v>No Aplica</v>
      </c>
    </row>
    <row r="143" spans="1:8" x14ac:dyDescent="0.35">
      <c r="A143" s="62">
        <f>Respuestas!C141</f>
        <v>96</v>
      </c>
      <c r="B143" s="62">
        <v>5</v>
      </c>
      <c r="C143" s="49" t="str">
        <f>Respuestas!D141</f>
        <v>5.1</v>
      </c>
      <c r="D143" s="63" t="str">
        <f>Respuestas!F141</f>
        <v>¿He identificado los diferentes productos o servicios que puedo cultivar, cosechar y/o vender de mi Unidad de Manejo?</v>
      </c>
      <c r="E143" s="64" t="str">
        <f>+Respuestas!E141</f>
        <v>CMC</v>
      </c>
      <c r="F143" s="73">
        <f>+'P5'!E13</f>
        <v>0</v>
      </c>
      <c r="G143" s="160">
        <f>+'P5'!F13</f>
        <v>0</v>
      </c>
      <c r="H143" s="19" t="str">
        <f>+'P5'!G13</f>
        <v>No Aplica</v>
      </c>
    </row>
    <row r="144" spans="1:8" ht="30" x14ac:dyDescent="0.35">
      <c r="A144" s="62">
        <f>Respuestas!C142</f>
        <v>97</v>
      </c>
      <c r="B144" s="62">
        <v>5</v>
      </c>
      <c r="C144" s="62" t="str">
        <f>Respuestas!D142</f>
        <v>5.1</v>
      </c>
      <c r="D144" s="63" t="str">
        <f>Respuestas!F142</f>
        <v>¿Aprovecho los diversos recursos y servicios identificados que se encuentran en mi Unidad de Manejo, en consonancia con mis objetivos de manejo?</v>
      </c>
      <c r="E144" s="64" t="str">
        <f>+Respuestas!E142</f>
        <v>CMC</v>
      </c>
      <c r="F144" s="73">
        <f>+'P5'!E14</f>
        <v>0</v>
      </c>
      <c r="G144" s="160">
        <f>+'P5'!F14</f>
        <v>0</v>
      </c>
      <c r="H144" s="19" t="str">
        <f>+'P5'!G14</f>
        <v>No Aplica</v>
      </c>
    </row>
    <row r="145" spans="1:8" ht="30" x14ac:dyDescent="0.35">
      <c r="A145" s="62">
        <f>Respuestas!C143</f>
        <v>98</v>
      </c>
      <c r="B145" s="62">
        <v>5</v>
      </c>
      <c r="C145" s="62" t="str">
        <f>Respuestas!D143</f>
        <v>5.1</v>
      </c>
      <c r="D145" s="63" t="str">
        <f>Respuestas!F143</f>
        <v>¿He puesto a disposición de otros el aprovechamiento de recursos y servicios presentes en la Unidad de Manejo en consonancia con los objetivos del manejo?</v>
      </c>
      <c r="E145" s="64" t="str">
        <f>+Respuestas!E143</f>
        <v>CMC</v>
      </c>
      <c r="F145" s="73">
        <f>+'P5'!E15</f>
        <v>0</v>
      </c>
      <c r="G145" s="160">
        <f>+'P5'!F15</f>
        <v>0</v>
      </c>
      <c r="H145" s="19" t="str">
        <f>+'P5'!G15</f>
        <v>No Aplica</v>
      </c>
    </row>
    <row r="146" spans="1:8" ht="30" x14ac:dyDescent="0.35">
      <c r="A146" s="62">
        <f>Respuestas!C144</f>
        <v>99</v>
      </c>
      <c r="B146" s="62">
        <v>5</v>
      </c>
      <c r="C146" s="49" t="str">
        <f>Respuestas!D144</f>
        <v>5.1</v>
      </c>
      <c r="D146" s="63" t="str">
        <f>Respuestas!F144</f>
        <v>¿Conozco/utilizo el procedimiento de Servicios de Ecosistemas del FSC? ¿Hago alguna declaración promocional sobre los "servicios del ecosistema"?</v>
      </c>
      <c r="E146" s="64" t="str">
        <f>+Respuestas!E144</f>
        <v>CMC</v>
      </c>
      <c r="F146" s="73">
        <f>+'P5'!E16</f>
        <v>0</v>
      </c>
      <c r="G146" s="160">
        <f>+'P5'!F16</f>
        <v>0</v>
      </c>
      <c r="H146" s="19" t="str">
        <f>+'P5'!G16</f>
        <v>No Aplica</v>
      </c>
    </row>
    <row r="147" spans="1:8" x14ac:dyDescent="0.35">
      <c r="A147" s="62">
        <f>Respuestas!C145</f>
        <v>100</v>
      </c>
      <c r="B147" s="62">
        <v>5</v>
      </c>
      <c r="C147" s="49" t="str">
        <f>Respuestas!D145</f>
        <v>5.2</v>
      </c>
      <c r="D147" s="63" t="str">
        <f>Respuestas!F145</f>
        <v>¿Aprovecho madera de mi Unidad de Manejo?</v>
      </c>
      <c r="E147" s="64" t="str">
        <f>+Respuestas!E145</f>
        <v>CC</v>
      </c>
      <c r="F147" s="73">
        <f>+'P5'!E17</f>
        <v>0</v>
      </c>
      <c r="G147" s="160">
        <f>+'P5'!F17</f>
        <v>0</v>
      </c>
      <c r="H147" s="19" t="str">
        <f>+'P5'!G17</f>
        <v>No Aplica</v>
      </c>
    </row>
    <row r="148" spans="1:8" x14ac:dyDescent="0.35">
      <c r="A148" s="62">
        <f>Respuestas!C146</f>
        <v>101</v>
      </c>
      <c r="B148" s="62">
        <v>5</v>
      </c>
      <c r="C148" s="49" t="str">
        <f>Respuestas!D146</f>
        <v>5.2</v>
      </c>
      <c r="D148" s="63" t="str">
        <f>Respuestas!F146</f>
        <v>¿He determinado tasas de aprovechamiento o corta anual permisible de madera?</v>
      </c>
      <c r="E148" s="64" t="str">
        <f>+Respuestas!E146</f>
        <v>CC</v>
      </c>
      <c r="F148" s="73">
        <f>+'P5'!E18</f>
        <v>0</v>
      </c>
      <c r="G148" s="160">
        <f>+'P5'!F18</f>
        <v>0</v>
      </c>
      <c r="H148" s="19" t="str">
        <f>+'P5'!G18</f>
        <v>No Aplica</v>
      </c>
    </row>
    <row r="149" spans="1:8" x14ac:dyDescent="0.35">
      <c r="A149" s="62">
        <f>Respuestas!C147</f>
        <v>102</v>
      </c>
      <c r="B149" s="62">
        <v>5</v>
      </c>
      <c r="C149" s="49" t="str">
        <f>Respuestas!D147</f>
        <v>5.2</v>
      </c>
      <c r="D149" s="63" t="str">
        <f>Respuestas!F147</f>
        <v>¿Extraigo madera en un nivel de aprovechamiento sostenible o inferior a éste?</v>
      </c>
      <c r="E149" s="64" t="str">
        <f>+Respuestas!E147</f>
        <v>CC</v>
      </c>
      <c r="F149" s="73">
        <f>+'P5'!E19</f>
        <v>0</v>
      </c>
      <c r="G149" s="160">
        <f>+'P5'!F19</f>
        <v>0</v>
      </c>
      <c r="H149" s="19" t="str">
        <f>+'P5'!G19</f>
        <v>No Aplica</v>
      </c>
    </row>
    <row r="150" spans="1:8" x14ac:dyDescent="0.35">
      <c r="A150" s="62">
        <f>Respuestas!C148</f>
        <v>103</v>
      </c>
      <c r="B150" s="62">
        <v>5</v>
      </c>
      <c r="C150" s="49" t="str">
        <f>Respuestas!D148</f>
        <v>5.2</v>
      </c>
      <c r="D150" s="63" t="str">
        <f>Respuestas!F148</f>
        <v>¿Llevo un registro del volumen de madera que aprovecho?</v>
      </c>
      <c r="E150" s="64" t="str">
        <f>+Respuestas!E148</f>
        <v>CC</v>
      </c>
      <c r="F150" s="73">
        <f>+'P5'!E20</f>
        <v>0</v>
      </c>
      <c r="G150" s="160">
        <f>+'P5'!F20</f>
        <v>0</v>
      </c>
      <c r="H150" s="19" t="str">
        <f>+'P5'!G20</f>
        <v>No Aplica</v>
      </c>
    </row>
    <row r="151" spans="1:8" x14ac:dyDescent="0.35">
      <c r="A151" s="62">
        <f>Respuestas!C149</f>
        <v>104</v>
      </c>
      <c r="B151" s="62">
        <v>5</v>
      </c>
      <c r="C151" s="49" t="str">
        <f>Respuestas!D149</f>
        <v>5.2</v>
      </c>
      <c r="D151" s="63" t="str">
        <f>Respuestas!F149</f>
        <v>¿Aprovecho productos forestales no maderables (p. Ej. látex, frutos secos, miel etc.) de mi Unidad de Manejo?</v>
      </c>
      <c r="E151" s="64" t="str">
        <f>+Respuestas!E149</f>
        <v>CC</v>
      </c>
      <c r="F151" s="73">
        <f>+'P5'!E21</f>
        <v>0</v>
      </c>
      <c r="G151" s="160">
        <f>+'P5'!F21</f>
        <v>0</v>
      </c>
      <c r="H151" s="19" t="str">
        <f>+'P5'!G21</f>
        <v>No Aplica</v>
      </c>
    </row>
    <row r="152" spans="1:8" x14ac:dyDescent="0.35">
      <c r="A152" s="62">
        <f>Respuestas!C150</f>
        <v>105</v>
      </c>
      <c r="B152" s="62">
        <v>5</v>
      </c>
      <c r="C152" s="49" t="str">
        <f>Respuestas!D150</f>
        <v>5.2</v>
      </c>
      <c r="D152" s="63" t="str">
        <f>Respuestas!F150</f>
        <v>¿He determinado una tasa de aprovechamiento sostenible para los productos forestales no maderables que aprovecho?</v>
      </c>
      <c r="E152" s="64" t="str">
        <f>+Respuestas!E150</f>
        <v>CC</v>
      </c>
      <c r="F152" s="73">
        <f>+'P5'!E22</f>
        <v>0</v>
      </c>
      <c r="G152" s="160">
        <f>+'P5'!F22</f>
        <v>0</v>
      </c>
      <c r="H152" s="19" t="str">
        <f>+'P5'!G22</f>
        <v>No Aplica</v>
      </c>
    </row>
    <row r="153" spans="1:8" x14ac:dyDescent="0.35">
      <c r="A153" s="62">
        <f>Respuestas!C151</f>
        <v>106</v>
      </c>
      <c r="B153" s="62">
        <v>5</v>
      </c>
      <c r="C153" s="49" t="str">
        <f>Respuestas!D151</f>
        <v>5.2</v>
      </c>
      <c r="D153" s="63" t="str">
        <f>Respuestas!F151</f>
        <v>¿Aprovecho los productos forestales no maderables a esa tasa sostenible o por debajo de ella?</v>
      </c>
      <c r="E153" s="64" t="str">
        <f>+Respuestas!E151</f>
        <v>CC</v>
      </c>
      <c r="F153" s="73">
        <f>+'P5'!E23</f>
        <v>0</v>
      </c>
      <c r="G153" s="160">
        <f>+'P5'!F23</f>
        <v>0</v>
      </c>
      <c r="H153" s="19" t="str">
        <f>+'P5'!G23</f>
        <v>No Aplica</v>
      </c>
    </row>
    <row r="154" spans="1:8" x14ac:dyDescent="0.35">
      <c r="A154" s="62">
        <f>Respuestas!C152</f>
        <v>107</v>
      </c>
      <c r="B154" s="62">
        <v>5</v>
      </c>
      <c r="C154" s="49" t="str">
        <f>Respuestas!D152</f>
        <v>5.2</v>
      </c>
      <c r="D154" s="63" t="str">
        <f>Respuestas!F152</f>
        <v>¿Guardo un registro del volumen de productos forestales no maderables que aprovecho?</v>
      </c>
      <c r="E154" s="64" t="str">
        <f>+Respuestas!E152</f>
        <v>CC</v>
      </c>
      <c r="F154" s="73">
        <f>+'P5'!E24</f>
        <v>0</v>
      </c>
      <c r="G154" s="160">
        <f>+'P5'!F24</f>
        <v>0</v>
      </c>
      <c r="H154" s="19" t="str">
        <f>+'P5'!G24</f>
        <v>No Aplica</v>
      </c>
    </row>
    <row r="155" spans="1:8" ht="30" x14ac:dyDescent="0.35">
      <c r="A155" s="62">
        <f>Respuestas!C153</f>
        <v>108</v>
      </c>
      <c r="B155" s="62">
        <v>5</v>
      </c>
      <c r="C155" s="49" t="str">
        <f>Respuestas!D153</f>
        <v>5.3</v>
      </c>
      <c r="D155" s="63" t="str">
        <f>Respuestas!F153</f>
        <v>¿Llevo registro de los costos relacionados con todas las actividades, incluyendo las que contribuyen a prevenir y mitigar o compensar los impactos negativos de mis actividades?</v>
      </c>
      <c r="E155" s="64" t="str">
        <f>+Respuestas!E153</f>
        <v>CMC</v>
      </c>
      <c r="F155" s="73">
        <f>+'P5'!E25</f>
        <v>0</v>
      </c>
      <c r="G155" s="160">
        <f>+'P5'!F25</f>
        <v>0</v>
      </c>
      <c r="H155" s="19" t="str">
        <f>+'P5'!G25</f>
        <v>No Aplica</v>
      </c>
    </row>
    <row r="156" spans="1:8" x14ac:dyDescent="0.35">
      <c r="A156" s="62">
        <f>Respuestas!C154</f>
        <v>109</v>
      </c>
      <c r="B156" s="62">
        <v>5</v>
      </c>
      <c r="C156" s="49" t="str">
        <f>Respuestas!D154</f>
        <v>5.3</v>
      </c>
      <c r="D156" s="63" t="str">
        <f>Respuestas!F154</f>
        <v>¿Identifico los impactos positivos de mis actividades de manejo forestal?</v>
      </c>
      <c r="E156" s="64" t="str">
        <f>+Respuestas!E154</f>
        <v>CMC</v>
      </c>
      <c r="F156" s="73">
        <f>+'P5'!E26</f>
        <v>0</v>
      </c>
      <c r="G156" s="160">
        <f>+'P5'!F26</f>
        <v>0</v>
      </c>
      <c r="H156" s="19" t="str">
        <f>+'P5'!G26</f>
        <v>No Aplica</v>
      </c>
    </row>
    <row r="157" spans="1:8" x14ac:dyDescent="0.35">
      <c r="A157" s="62"/>
      <c r="B157" s="62"/>
      <c r="C157" s="49"/>
      <c r="D157" s="63"/>
      <c r="E157" s="64"/>
      <c r="F157" s="64"/>
      <c r="G157" s="160">
        <f>+G156</f>
        <v>0</v>
      </c>
      <c r="H157" s="19"/>
    </row>
    <row r="158" spans="1:8" x14ac:dyDescent="0.35">
      <c r="A158" s="62">
        <f>Respuestas!C156</f>
        <v>110</v>
      </c>
      <c r="B158" s="62">
        <v>5</v>
      </c>
      <c r="C158" s="49" t="str">
        <f>Respuestas!D156</f>
        <v>5.4</v>
      </c>
      <c r="D158" s="63" t="str">
        <f>Respuestas!F156</f>
        <v xml:space="preserve">¿Utilizo bienes, servicios o instalaciones de terceras personas o empresas? ¿Éstos son de la vecindad? </v>
      </c>
      <c r="E158" s="64" t="str">
        <f>+Respuestas!E156</f>
        <v>CMC</v>
      </c>
      <c r="F158" s="73">
        <f>+'P5'!E28</f>
        <v>0</v>
      </c>
      <c r="G158" s="160">
        <f>+'P5'!F28</f>
        <v>0</v>
      </c>
      <c r="H158" s="19" t="str">
        <f>+'P5'!G28</f>
        <v>No Aplica</v>
      </c>
    </row>
    <row r="159" spans="1:8" ht="30" x14ac:dyDescent="0.35">
      <c r="A159" s="62">
        <f>Respuestas!C157</f>
        <v>111</v>
      </c>
      <c r="B159" s="62">
        <v>5</v>
      </c>
      <c r="C159" s="62" t="str">
        <f>Respuestas!D157</f>
        <v>5.5</v>
      </c>
      <c r="D159" s="63" t="str">
        <f>Respuestas!F157</f>
        <v>¿Conozco los costos de mis actividades de manejo forestal y los precios de los productos que vendo? ¿Soy capaz de calcular la relación costo/beneficio?</v>
      </c>
      <c r="E159" s="64" t="str">
        <f>+Respuestas!E157</f>
        <v>CMC</v>
      </c>
      <c r="F159" s="73">
        <f>+'P5'!E29</f>
        <v>0</v>
      </c>
      <c r="G159" s="160">
        <f>+'P5'!F29</f>
        <v>0</v>
      </c>
      <c r="H159" s="19" t="str">
        <f>+'P5'!G29</f>
        <v>No Aplica</v>
      </c>
    </row>
    <row r="160" spans="1:8" x14ac:dyDescent="0.35">
      <c r="A160" s="62">
        <f>Respuestas!C158</f>
        <v>112</v>
      </c>
      <c r="B160" s="62">
        <v>5</v>
      </c>
      <c r="C160" s="49" t="str">
        <f>Respuestas!D158</f>
        <v>5.5</v>
      </c>
      <c r="D160" s="63" t="str">
        <f>Respuestas!F158</f>
        <v>¿Tengo e implemento recursos asignados para cumplir con el plan de manejo y el estándar de certificación de FSC?</v>
      </c>
      <c r="E160" s="64" t="str">
        <f>+Respuestas!E158</f>
        <v>CMC</v>
      </c>
      <c r="F160" s="73">
        <f>+'P5'!E30</f>
        <v>0</v>
      </c>
      <c r="G160" s="160">
        <f>+'P5'!F30</f>
        <v>0</v>
      </c>
      <c r="H160" s="19" t="str">
        <f>+'P5'!G30</f>
        <v>No Aplica</v>
      </c>
    </row>
    <row r="161" spans="1:8" ht="30" x14ac:dyDescent="0.35">
      <c r="A161" s="62">
        <f>Respuestas!C159</f>
        <v>113</v>
      </c>
      <c r="B161" s="62">
        <v>6</v>
      </c>
      <c r="C161" s="49" t="str">
        <f>Respuestas!D159</f>
        <v>6.1</v>
      </c>
      <c r="D161" s="63" t="str">
        <f>Respuestas!F159</f>
        <v>¿Tengo una evaluación que identifique los valores ambientales dentro de mi Unidad de Manejo o fuera de ella cuando puedan verse afectados por mis actividades?</v>
      </c>
      <c r="E161" s="64" t="str">
        <f>+Respuestas!E159</f>
        <v>CC</v>
      </c>
      <c r="F161" s="73">
        <f>+'P6'!E13</f>
        <v>0</v>
      </c>
      <c r="G161" s="160">
        <f>+'P6'!F13</f>
        <v>0</v>
      </c>
      <c r="H161" s="19" t="str">
        <f>+'P6'!G13</f>
        <v>No Aplica</v>
      </c>
    </row>
    <row r="162" spans="1:8" x14ac:dyDescent="0.35">
      <c r="A162" s="62"/>
      <c r="B162" s="62"/>
      <c r="C162" s="49"/>
      <c r="D162" s="63"/>
      <c r="E162" s="64"/>
      <c r="F162" s="64"/>
      <c r="G162" s="160">
        <f>+G161</f>
        <v>0</v>
      </c>
      <c r="H162" s="19"/>
    </row>
    <row r="163" spans="1:8" x14ac:dyDescent="0.35">
      <c r="A163" s="62"/>
      <c r="B163" s="62"/>
      <c r="C163" s="49"/>
      <c r="D163" s="63"/>
      <c r="E163" s="64"/>
      <c r="F163" s="64"/>
      <c r="G163" s="160">
        <f>+G162</f>
        <v>0</v>
      </c>
      <c r="H163" s="19"/>
    </row>
    <row r="164" spans="1:8" ht="30" x14ac:dyDescent="0.35">
      <c r="A164" s="62">
        <f>Respuestas!C162</f>
        <v>114</v>
      </c>
      <c r="B164" s="62">
        <v>6</v>
      </c>
      <c r="C164" s="49" t="str">
        <f>Respuestas!D162</f>
        <v>6.2</v>
      </c>
      <c r="D164" s="63" t="str">
        <f>Respuestas!F162</f>
        <v>Antes de realizar las actividades de manejo ¿Conozco los impactos potenciales que podrían tener sobre los valores ambientales identificados?</v>
      </c>
      <c r="E164" s="64" t="str">
        <f>+Respuestas!E162</f>
        <v>CC</v>
      </c>
      <c r="F164" s="73" t="str">
        <f>+'P6'!E16</f>
        <v>CRB</v>
      </c>
      <c r="G164" s="160">
        <f>+'P6'!F16</f>
        <v>0</v>
      </c>
      <c r="H164" s="19" t="str">
        <f>+'P6'!G16</f>
        <v>No Aplica</v>
      </c>
    </row>
    <row r="165" spans="1:8" x14ac:dyDescent="0.35">
      <c r="A165" s="62"/>
      <c r="B165" s="62"/>
      <c r="C165" s="49"/>
      <c r="D165" s="63"/>
      <c r="E165" s="64"/>
      <c r="F165" s="64"/>
      <c r="G165" s="160">
        <f>+G164</f>
        <v>0</v>
      </c>
      <c r="H165" s="19"/>
    </row>
    <row r="166" spans="1:8" x14ac:dyDescent="0.35">
      <c r="A166" s="62">
        <f>Respuestas!C164</f>
        <v>115</v>
      </c>
      <c r="B166" s="62">
        <v>6</v>
      </c>
      <c r="C166" s="49" t="str">
        <f>Respuestas!D164</f>
        <v>6.3</v>
      </c>
      <c r="D166" s="63" t="str">
        <f>Respuestas!F164</f>
        <v>¿Realizo las actividades de forma que se prevengan y protejan a los valores ambientales de posibles impactos negativos?</v>
      </c>
      <c r="E166" s="64" t="str">
        <f>+Respuestas!E164</f>
        <v>CC</v>
      </c>
      <c r="F166" s="73" t="str">
        <f>+'P6'!E18</f>
        <v>CRB</v>
      </c>
      <c r="G166" s="160">
        <f>+'P6'!F18</f>
        <v>0</v>
      </c>
      <c r="H166" s="19" t="str">
        <f>+'P6'!G18</f>
        <v>No Aplica</v>
      </c>
    </row>
    <row r="167" spans="1:8" x14ac:dyDescent="0.35">
      <c r="A167" s="62"/>
      <c r="B167" s="62"/>
      <c r="C167" s="49"/>
      <c r="D167" s="63"/>
      <c r="E167" s="64"/>
      <c r="F167" s="64"/>
      <c r="G167" s="160">
        <f>+G166</f>
        <v>0</v>
      </c>
      <c r="H167" s="19"/>
    </row>
    <row r="168" spans="1:8" x14ac:dyDescent="0.35">
      <c r="A168" s="62">
        <f>Respuestas!C166</f>
        <v>116</v>
      </c>
      <c r="B168" s="62">
        <v>6</v>
      </c>
      <c r="C168" s="49" t="str">
        <f>Respuestas!D166</f>
        <v>6.3</v>
      </c>
      <c r="D168" s="63" t="str">
        <f>Respuestas!F166</f>
        <v>Si he causado un impacto, ¿Cambio las prácticas y reparo o mitigo el daño ocasionado?</v>
      </c>
      <c r="E168" s="64" t="str">
        <f>+Respuestas!E166</f>
        <v>CC</v>
      </c>
      <c r="F168" s="73" t="str">
        <f>+'P6'!E20</f>
        <v>CRB</v>
      </c>
      <c r="G168" s="160">
        <f>+'P6'!F20</f>
        <v>0</v>
      </c>
      <c r="H168" s="19" t="str">
        <f>+'P6'!G20</f>
        <v>No Aplica</v>
      </c>
    </row>
    <row r="169" spans="1:8" x14ac:dyDescent="0.35">
      <c r="A169" s="62">
        <f>Respuestas!C167</f>
        <v>117</v>
      </c>
      <c r="B169" s="62">
        <v>6</v>
      </c>
      <c r="C169" s="49" t="str">
        <f>Respuestas!D167</f>
        <v>6.4</v>
      </c>
      <c r="D169" s="63" t="str">
        <f>Respuestas!F167</f>
        <v>En la evaluación de los valores ambientales. ¿Identifico alguna especie rara, amenazada o incluido en CITES, y sus hábitats?</v>
      </c>
      <c r="E169" s="64" t="str">
        <f>+Respuestas!E167</f>
        <v>CC</v>
      </c>
      <c r="F169" s="73">
        <f>+'P6'!E21</f>
        <v>0</v>
      </c>
      <c r="G169" s="160">
        <f>+'P6'!F21</f>
        <v>0</v>
      </c>
      <c r="H169" s="19" t="str">
        <f>+'P6'!G21</f>
        <v>No Aplica</v>
      </c>
    </row>
    <row r="170" spans="1:8" ht="30" x14ac:dyDescent="0.35">
      <c r="A170" s="62">
        <f>Respuestas!C168</f>
        <v>118</v>
      </c>
      <c r="B170" s="62">
        <v>6</v>
      </c>
      <c r="C170" s="49" t="str">
        <f>Respuestas!D168</f>
        <v>6.4</v>
      </c>
      <c r="D170" s="63" t="str">
        <f>Respuestas!F168</f>
        <v>Si se identifican especies raras y amenazadas, y especies incluidas en CITES, y sus hábitats, ¿Tengo medidas para proteger esas especies y sus hábitats?</v>
      </c>
      <c r="E170" s="64" t="str">
        <f>+Respuestas!E168</f>
        <v>CC</v>
      </c>
      <c r="F170" s="73">
        <f>+'P6'!E22</f>
        <v>0</v>
      </c>
      <c r="G170" s="160">
        <f>+'P6'!F22</f>
        <v>0</v>
      </c>
      <c r="H170" s="19" t="str">
        <f>+'P6'!G22</f>
        <v>No Aplica</v>
      </c>
    </row>
    <row r="171" spans="1:8" x14ac:dyDescent="0.35">
      <c r="A171" s="62"/>
      <c r="B171" s="62"/>
      <c r="C171" s="49"/>
      <c r="D171" s="63"/>
      <c r="E171" s="64"/>
      <c r="F171" s="64"/>
      <c r="G171" s="160">
        <f>+G170</f>
        <v>0</v>
      </c>
      <c r="H171" s="19"/>
    </row>
    <row r="172" spans="1:8" x14ac:dyDescent="0.35">
      <c r="A172" s="62"/>
      <c r="B172" s="62"/>
      <c r="C172" s="49"/>
      <c r="D172" s="63"/>
      <c r="E172" s="64"/>
      <c r="F172" s="64"/>
      <c r="G172" s="160">
        <f>+G171</f>
        <v>0</v>
      </c>
      <c r="H172" s="19"/>
    </row>
    <row r="173" spans="1:8" ht="30" x14ac:dyDescent="0.35">
      <c r="A173" s="62">
        <f>Respuestas!C171</f>
        <v>119</v>
      </c>
      <c r="B173" s="62">
        <v>6</v>
      </c>
      <c r="C173" s="49" t="str">
        <f>Respuestas!D171</f>
        <v>6.4</v>
      </c>
      <c r="D173" s="63" t="str">
        <f>Respuestas!F171</f>
        <v>Si se identifican especies raras y amenazadas, y especies incluidas en CITES, y sus hábitats, ¿Tengo medidas para evitar la caza, pesca, captura o recolección de esas especies?</v>
      </c>
      <c r="E173" s="64" t="str">
        <f>+Respuestas!E171</f>
        <v>CC</v>
      </c>
      <c r="F173" s="73">
        <f>+'P6'!E25</f>
        <v>0</v>
      </c>
      <c r="G173" s="160">
        <f>+'P6'!F25</f>
        <v>0</v>
      </c>
      <c r="H173" s="19" t="str">
        <f>+'P6'!G25</f>
        <v>No Aplica</v>
      </c>
    </row>
    <row r="174" spans="1:8" x14ac:dyDescent="0.35">
      <c r="A174" s="62">
        <f>Respuestas!C172</f>
        <v>120</v>
      </c>
      <c r="B174" s="62">
        <v>6</v>
      </c>
      <c r="C174" s="49" t="str">
        <f>Respuestas!D172</f>
        <v>6.5</v>
      </c>
      <c r="D174" s="63" t="str">
        <f>Respuestas!F172</f>
        <v>¿He identificado ecosistemas nativos en mi Unidad de Manejo?</v>
      </c>
      <c r="E174" s="64" t="str">
        <f>+Respuestas!E172</f>
        <v>CC</v>
      </c>
      <c r="F174" s="73" t="str">
        <f>+'P6'!E26</f>
        <v>CRB</v>
      </c>
      <c r="G174" s="160">
        <f>+'P6'!F26</f>
        <v>0</v>
      </c>
      <c r="H174" s="19" t="str">
        <f>+'P6'!G26</f>
        <v>No Aplica</v>
      </c>
    </row>
    <row r="175" spans="1:8" x14ac:dyDescent="0.35">
      <c r="A175" s="62"/>
      <c r="B175" s="62"/>
      <c r="C175" s="49"/>
      <c r="D175" s="63"/>
      <c r="E175" s="64"/>
      <c r="F175" s="64"/>
      <c r="G175" s="160">
        <f>+G174</f>
        <v>0</v>
      </c>
      <c r="H175" s="19"/>
    </row>
    <row r="176" spans="1:8" x14ac:dyDescent="0.35">
      <c r="A176" s="62">
        <f>Respuestas!C174</f>
        <v>121</v>
      </c>
      <c r="B176" s="62">
        <v>6</v>
      </c>
      <c r="C176" s="49" t="str">
        <f>Respuestas!D174</f>
        <v>6.5</v>
      </c>
      <c r="D176" s="63" t="str">
        <f>Respuestas!F174</f>
        <v>¿Protejo los ecosistemas nativos en mi Unidad de Manejo?</v>
      </c>
      <c r="E176" s="64" t="str">
        <f>+Respuestas!E174</f>
        <v>CC</v>
      </c>
      <c r="F176" s="73" t="str">
        <f>+'P6'!E28</f>
        <v>CRB</v>
      </c>
      <c r="G176" s="160">
        <f>+'P6'!F28</f>
        <v>0</v>
      </c>
      <c r="H176" s="19" t="str">
        <f>+'P6'!G28</f>
        <v>No Aplica</v>
      </c>
    </row>
    <row r="177" spans="1:8" x14ac:dyDescent="0.35">
      <c r="A177" s="62"/>
      <c r="B177" s="62"/>
      <c r="C177" s="49"/>
      <c r="D177" s="63"/>
      <c r="E177" s="64"/>
      <c r="F177" s="64"/>
      <c r="G177" s="160">
        <f>+G176</f>
        <v>0</v>
      </c>
      <c r="H177" s="19"/>
    </row>
    <row r="178" spans="1:8" x14ac:dyDescent="0.35">
      <c r="A178" s="62">
        <f>Respuestas!C176</f>
        <v>122</v>
      </c>
      <c r="B178" s="62">
        <v>6</v>
      </c>
      <c r="C178" s="49" t="str">
        <f>Respuestas!D176</f>
        <v>6.5</v>
      </c>
      <c r="D178" s="63" t="str">
        <f>Respuestas!F176</f>
        <v>¿Contribuyo a restaurar y regenerar ecosistemas a condiciones nativos?</v>
      </c>
      <c r="E178" s="64" t="str">
        <f>+Respuestas!E176</f>
        <v>CC</v>
      </c>
      <c r="F178" s="73" t="str">
        <f>+'P6'!E30</f>
        <v>CRB</v>
      </c>
      <c r="G178" s="160">
        <f>+'P6'!F30</f>
        <v>0</v>
      </c>
      <c r="H178" s="19" t="str">
        <f>+'P6'!G30</f>
        <v>No Aplica</v>
      </c>
    </row>
    <row r="179" spans="1:8" x14ac:dyDescent="0.35">
      <c r="A179" s="62"/>
      <c r="B179" s="62"/>
      <c r="C179" s="49"/>
      <c r="D179" s="63"/>
      <c r="E179" s="64"/>
      <c r="F179" s="64"/>
      <c r="G179" s="160">
        <f>+G178</f>
        <v>0</v>
      </c>
      <c r="H179" s="19"/>
    </row>
    <row r="180" spans="1:8" ht="30" x14ac:dyDescent="0.35">
      <c r="A180" s="62">
        <f>Respuestas!C178</f>
        <v>123</v>
      </c>
      <c r="B180" s="62">
        <v>6</v>
      </c>
      <c r="C180" s="49" t="str">
        <f>Respuestas!D178</f>
        <v>6.5</v>
      </c>
      <c r="D180" s="63" t="str">
        <f>Respuestas!F178</f>
        <v>Las áreas de los ecosistemas nativos, en conjunto con otros componentes de conservación, ¿cubren una superficie igual o mayor al 10% de mi Unidad de Manejo?</v>
      </c>
      <c r="E180" s="64" t="str">
        <f>+Respuestas!E178</f>
        <v>CC</v>
      </c>
      <c r="F180" s="73" t="str">
        <f>+'P6'!E32</f>
        <v>CRB</v>
      </c>
      <c r="G180" s="160">
        <f>+'P6'!F32</f>
        <v>0</v>
      </c>
      <c r="H180" s="19" t="str">
        <f>+'P6'!G32</f>
        <v>No Aplica</v>
      </c>
    </row>
    <row r="181" spans="1:8" x14ac:dyDescent="0.35">
      <c r="A181" s="62">
        <f>Respuestas!C179</f>
        <v>124</v>
      </c>
      <c r="B181" s="62">
        <v>6</v>
      </c>
      <c r="C181" s="49" t="str">
        <f>Respuestas!D179</f>
        <v>6.6</v>
      </c>
      <c r="D181" s="63" t="str">
        <f>Respuestas!F179</f>
        <v>¿Protejo las especies que viven en las áreas de los ecosistemas nativos y sus hábitats en la Unidad de Manejo?</v>
      </c>
      <c r="E181" s="64" t="str">
        <f>+Respuestas!E179</f>
        <v>CMC</v>
      </c>
      <c r="F181" s="73">
        <f>+'P6'!E33</f>
        <v>0</v>
      </c>
      <c r="G181" s="160">
        <f>+'P6'!F33</f>
        <v>0</v>
      </c>
      <c r="H181" s="19" t="str">
        <f>+'P6'!G33</f>
        <v>No Aplica</v>
      </c>
    </row>
    <row r="182" spans="1:8" x14ac:dyDescent="0.35">
      <c r="A182" s="62"/>
      <c r="B182" s="62"/>
      <c r="C182" s="49"/>
      <c r="D182" s="63"/>
      <c r="E182" s="64"/>
      <c r="F182" s="64"/>
      <c r="G182" s="160">
        <f>+G181</f>
        <v>0</v>
      </c>
      <c r="H182" s="19"/>
    </row>
    <row r="183" spans="1:8" x14ac:dyDescent="0.35">
      <c r="A183" s="62">
        <f>Respuestas!C181</f>
        <v>125</v>
      </c>
      <c r="B183" s="62">
        <v>6</v>
      </c>
      <c r="C183" s="62" t="str">
        <f>Respuestas!D181</f>
        <v>6.7</v>
      </c>
      <c r="D183" s="63" t="str">
        <f>Respuestas!F181</f>
        <v>¿Conozco los cursos (arroyos, ríos) y cuerpos (lagunas, lagos naturales) de agua, que existen en la Unidad de Manejo?</v>
      </c>
      <c r="E183" s="64" t="str">
        <f>+Respuestas!E181</f>
        <v>CC</v>
      </c>
      <c r="F183" s="73">
        <f>+'P6'!E35</f>
        <v>0</v>
      </c>
      <c r="G183" s="160">
        <f>+'P6'!F35</f>
        <v>0</v>
      </c>
      <c r="H183" s="19" t="str">
        <f>+'P6'!G35</f>
        <v>No Aplica</v>
      </c>
    </row>
    <row r="184" spans="1:8" x14ac:dyDescent="0.35">
      <c r="A184" s="62">
        <f>Respuestas!C182</f>
        <v>126</v>
      </c>
      <c r="B184" s="62">
        <v>6</v>
      </c>
      <c r="C184" s="49" t="str">
        <f>Respuestas!D182</f>
        <v>6.7</v>
      </c>
      <c r="D184" s="63" t="str">
        <f>Respuestas!F182</f>
        <v>¿Protejo la calidad y la cantidad de agua de los cursos y cuerpos de agua, así como la vegetación que hay junto a ellos?</v>
      </c>
      <c r="E184" s="64" t="str">
        <f>+Respuestas!E182</f>
        <v>CC</v>
      </c>
      <c r="F184" s="73">
        <f>+'P6'!E37</f>
        <v>0</v>
      </c>
      <c r="G184" s="160">
        <f>+'P6'!F36</f>
        <v>0</v>
      </c>
      <c r="H184" s="19" t="str">
        <f>+'P6'!G36</f>
        <v>No Aplica</v>
      </c>
    </row>
    <row r="185" spans="1:8" x14ac:dyDescent="0.35">
      <c r="A185" s="62"/>
      <c r="B185" s="62"/>
      <c r="C185" s="49"/>
      <c r="D185" s="63"/>
      <c r="E185" s="64"/>
      <c r="F185" s="64"/>
      <c r="G185" s="160">
        <f>+G184</f>
        <v>0</v>
      </c>
      <c r="H185" s="19"/>
    </row>
    <row r="186" spans="1:8" x14ac:dyDescent="0.35">
      <c r="A186" s="62">
        <f>Respuestas!C184</f>
        <v>127</v>
      </c>
      <c r="B186" s="62">
        <v>6</v>
      </c>
      <c r="C186" s="49" t="str">
        <f>Respuestas!D184</f>
        <v>6.7</v>
      </c>
      <c r="D186" s="63" t="str">
        <f>Respuestas!F184</f>
        <v>¿Reparo los daños que causo a los cursos y cuerpos de agua y a la vegetación que hay junto a ellos?</v>
      </c>
      <c r="E186" s="64" t="str">
        <f>+Respuestas!E184</f>
        <v>CC</v>
      </c>
      <c r="F186" s="73">
        <f>+'P6'!E39</f>
        <v>0</v>
      </c>
      <c r="G186" s="160">
        <f>+'P6'!F38</f>
        <v>0</v>
      </c>
      <c r="H186" s="19" t="str">
        <f>+'P6'!G38</f>
        <v>No Aplica</v>
      </c>
    </row>
    <row r="187" spans="1:8" x14ac:dyDescent="0.35">
      <c r="A187" s="62">
        <f>Respuestas!C185</f>
        <v>128</v>
      </c>
      <c r="B187" s="62">
        <v>6</v>
      </c>
      <c r="C187" s="49" t="str">
        <f>Respuestas!D185</f>
        <v>6.8</v>
      </c>
      <c r="D187" s="63" t="str">
        <f>Respuestas!F185</f>
        <v>¿Mantengo una mezcla de especies, tamaños y edades de árboles en la Unidad de Manejo, de acuerdo con el paisaje?</v>
      </c>
      <c r="E187" s="64" t="str">
        <f>+Respuestas!E185</f>
        <v>CMC</v>
      </c>
      <c r="F187" s="73">
        <f>+'P6'!E40</f>
        <v>0</v>
      </c>
      <c r="G187" s="160">
        <f>+'P6'!F39</f>
        <v>0</v>
      </c>
      <c r="H187" s="19" t="str">
        <f>+'P6'!G39</f>
        <v>No Aplica</v>
      </c>
    </row>
    <row r="188" spans="1:8" x14ac:dyDescent="0.35">
      <c r="A188" s="62"/>
      <c r="B188" s="62"/>
      <c r="C188" s="49"/>
      <c r="D188" s="63"/>
      <c r="E188" s="64"/>
      <c r="F188" s="64"/>
      <c r="G188" s="160">
        <f>+G187</f>
        <v>0</v>
      </c>
      <c r="H188" s="19"/>
    </row>
    <row r="189" spans="1:8" ht="30" x14ac:dyDescent="0.35">
      <c r="A189" s="62">
        <f>Respuestas!C187</f>
        <v>129</v>
      </c>
      <c r="B189" s="62">
        <v>6</v>
      </c>
      <c r="C189" s="49" t="str">
        <f>Respuestas!D187</f>
        <v>6.8</v>
      </c>
      <c r="D189" s="63" t="str">
        <f>Respuestas!F187</f>
        <v>Si la mezcla de especies, tamaños y edades de árboles en la Unidad de Manejose ha visto afectada por las actividades de manejo, ¿Hago algo para restaurarla?</v>
      </c>
      <c r="E189" s="64" t="str">
        <f>+Respuestas!E187</f>
        <v>CMC</v>
      </c>
      <c r="F189" s="73">
        <f>+'P6'!E42</f>
        <v>0</v>
      </c>
      <c r="G189" s="160">
        <f>+'P6'!F41</f>
        <v>0</v>
      </c>
      <c r="H189" s="19" t="str">
        <f>+'P6'!G41</f>
        <v>No Aplica</v>
      </c>
    </row>
    <row r="190" spans="1:8" x14ac:dyDescent="0.35">
      <c r="A190" s="62"/>
      <c r="B190" s="62"/>
      <c r="C190" s="49"/>
      <c r="D190" s="63"/>
      <c r="E190" s="64"/>
      <c r="F190" s="64"/>
      <c r="G190" s="160">
        <f>+G189</f>
        <v>0</v>
      </c>
      <c r="H190" s="19"/>
    </row>
    <row r="191" spans="1:8" ht="30" x14ac:dyDescent="0.35">
      <c r="A191" s="62">
        <f>Respuestas!C189</f>
        <v>130</v>
      </c>
      <c r="B191" s="62">
        <v>6</v>
      </c>
      <c r="C191" s="49" t="str">
        <f>Respuestas!D189</f>
        <v>6.9/6.10/6.11</v>
      </c>
      <c r="D191" s="63" t="str">
        <f>Respuestas!F189</f>
        <v>¿Incluye mi Unidad de Manejo plantaciones forestales o cuenta con otros usos de suelo no forestales en áreas dónde anteriormente había bosque natural o áreas de Alto Valor de Conservación?</v>
      </c>
      <c r="E191" s="64" t="str">
        <f>+Respuestas!E189</f>
        <v>CC</v>
      </c>
      <c r="F191" s="73">
        <f>+'P6'!E44</f>
        <v>0</v>
      </c>
      <c r="G191" s="160">
        <f>+'P6'!F43</f>
        <v>0</v>
      </c>
      <c r="H191" s="19" t="str">
        <f>+'P6'!G43</f>
        <v>No Aplica</v>
      </c>
    </row>
    <row r="192" spans="1:8" x14ac:dyDescent="0.35">
      <c r="A192" s="62">
        <f>Respuestas!C190</f>
        <v>131</v>
      </c>
      <c r="B192" s="62">
        <v>7</v>
      </c>
      <c r="C192" s="49" t="str">
        <f>Respuestas!D190</f>
        <v>7.1</v>
      </c>
      <c r="D192" s="63" t="str">
        <f>Respuestas!F190</f>
        <v>¿Cuento con un Plan de Manejo?</v>
      </c>
      <c r="E192" s="64" t="str">
        <f>+Respuestas!E190</f>
        <v>CC</v>
      </c>
      <c r="F192" s="73">
        <f>+'P7'!E13</f>
        <v>0</v>
      </c>
      <c r="G192" s="160">
        <f>+'P7'!F13</f>
        <v>0</v>
      </c>
      <c r="H192" s="19" t="str">
        <f>+'P7'!G13</f>
        <v>No Aplica</v>
      </c>
    </row>
    <row r="193" spans="1:8" x14ac:dyDescent="0.35">
      <c r="A193" s="62">
        <f>Respuestas!C191</f>
        <v>132</v>
      </c>
      <c r="B193" s="62">
        <v>7</v>
      </c>
      <c r="C193" s="62" t="str">
        <f>Respuestas!D191</f>
        <v>7.1</v>
      </c>
      <c r="D193" s="63" t="str">
        <f>Respuestas!F191</f>
        <v>¿He incluido en mi Plan de Manejo la visión y los valores de mi Organización?</v>
      </c>
      <c r="E193" s="64" t="str">
        <f>+Respuestas!E191</f>
        <v>CC</v>
      </c>
      <c r="F193" s="73">
        <f>+'P7'!E14</f>
        <v>0</v>
      </c>
      <c r="G193" s="160">
        <f>+'P7'!F14</f>
        <v>0</v>
      </c>
      <c r="H193" s="19" t="str">
        <f>+'P7'!G14</f>
        <v>No Aplica</v>
      </c>
    </row>
    <row r="194" spans="1:8" ht="30" x14ac:dyDescent="0.35">
      <c r="A194" s="62">
        <f>Respuestas!C192</f>
        <v>133</v>
      </c>
      <c r="B194" s="62">
        <v>7</v>
      </c>
      <c r="C194" s="49" t="str">
        <f>Respuestas!D192</f>
        <v>7.1</v>
      </c>
      <c r="D194" s="63" t="str">
        <f>Respuestas!F192</f>
        <v>¿He incluido en mi Plan de Manejo objetivosmedibles (incluyendo objetivos sociales y ambientales) que se puede monitorear a lo largo del tiempo?</v>
      </c>
      <c r="E194" s="64" t="str">
        <f>+Respuestas!E192</f>
        <v>CC</v>
      </c>
      <c r="F194" s="73">
        <f>+'P7'!E15</f>
        <v>0</v>
      </c>
      <c r="G194" s="160">
        <f>+'P7'!F15</f>
        <v>0</v>
      </c>
      <c r="H194" s="19" t="str">
        <f>+'P7'!G15</f>
        <v>No Aplica</v>
      </c>
    </row>
    <row r="195" spans="1:8" x14ac:dyDescent="0.35">
      <c r="A195" s="62">
        <f>Respuestas!C193</f>
        <v>134</v>
      </c>
      <c r="B195" s="62">
        <v>7</v>
      </c>
      <c r="C195" s="49" t="str">
        <f>Respuestas!D193</f>
        <v>7.2</v>
      </c>
      <c r="D195" s="63" t="str">
        <f>Respuestas!F193</f>
        <v>¿He incluido en mi Plan de Manejo las actividades que voy a realizar para cumplir con los objetivos?</v>
      </c>
      <c r="E195" s="64" t="str">
        <f>+Respuestas!E193</f>
        <v>CMC</v>
      </c>
      <c r="F195" s="73">
        <f>+'P7'!E16</f>
        <v>0</v>
      </c>
      <c r="G195" s="160">
        <f>+'P7'!F16</f>
        <v>0</v>
      </c>
      <c r="H195" s="19" t="str">
        <f>+'P7'!G16</f>
        <v>No Aplica</v>
      </c>
    </row>
    <row r="196" spans="1:8" x14ac:dyDescent="0.35">
      <c r="A196" s="62">
        <f>Respuestas!C194</f>
        <v>135</v>
      </c>
      <c r="B196" s="62">
        <v>7</v>
      </c>
      <c r="C196" s="49" t="str">
        <f>Respuestas!D194</f>
        <v>7.2</v>
      </c>
      <c r="D196" s="63" t="str">
        <f>Respuestas!F194</f>
        <v>¿He incluido en mi Plan de Manejo todos los temas que establece el estándar FSC en sus Anexos E y F?</v>
      </c>
      <c r="E196" s="64" t="str">
        <f>+Respuestas!E194</f>
        <v>CMC</v>
      </c>
      <c r="F196" s="73">
        <f>+'P7'!E17</f>
        <v>0</v>
      </c>
      <c r="G196" s="160">
        <f>+'P7'!F17</f>
        <v>0</v>
      </c>
      <c r="H196" s="19" t="str">
        <f>+'P7'!G17</f>
        <v>No Aplica</v>
      </c>
    </row>
    <row r="197" spans="1:8" x14ac:dyDescent="0.35">
      <c r="A197" s="62">
        <f>Respuestas!C195</f>
        <v>136</v>
      </c>
      <c r="B197" s="62">
        <v>7</v>
      </c>
      <c r="C197" s="49" t="str">
        <f>Respuestas!D195</f>
        <v>7.3</v>
      </c>
      <c r="D197" s="63" t="str">
        <f>Respuestas!F195</f>
        <v>¿Doy seguimiento y superviso la implementación y monitoreo de las metas verificables del Plan de Manejo?</v>
      </c>
      <c r="E197" s="64" t="str">
        <f>+Respuestas!E195</f>
        <v>CMC</v>
      </c>
      <c r="F197" s="73">
        <f>+'P7'!E18</f>
        <v>0</v>
      </c>
      <c r="G197" s="160">
        <f>+'P7'!F18</f>
        <v>0</v>
      </c>
      <c r="H197" s="19" t="str">
        <f>+'P7'!G18</f>
        <v>No Aplica</v>
      </c>
    </row>
    <row r="198" spans="1:8" x14ac:dyDescent="0.35">
      <c r="A198" s="62">
        <f>Respuestas!C196</f>
        <v>137</v>
      </c>
      <c r="B198" s="62">
        <v>7</v>
      </c>
      <c r="C198" s="49" t="str">
        <f>Respuestas!D196</f>
        <v>7.4</v>
      </c>
      <c r="D198" s="63" t="str">
        <f>Respuestas!F196</f>
        <v>¿Reviso y actualizo mi Plan de Manejo cada 5 años, o cuando lo exigen las normas legales?</v>
      </c>
      <c r="E198" s="64" t="str">
        <f>+Respuestas!E196</f>
        <v>CMC</v>
      </c>
      <c r="F198" s="73">
        <f>+'P7'!E19</f>
        <v>0</v>
      </c>
      <c r="G198" s="160">
        <f>+'P7'!F19</f>
        <v>0</v>
      </c>
      <c r="H198" s="19" t="str">
        <f>+'P7'!G19</f>
        <v>No Aplica</v>
      </c>
    </row>
    <row r="199" spans="1:8" x14ac:dyDescent="0.35">
      <c r="A199" s="62">
        <f>Respuestas!C197</f>
        <v>138</v>
      </c>
      <c r="B199" s="62">
        <v>7</v>
      </c>
      <c r="C199" s="49" t="str">
        <f>Respuestas!D197</f>
        <v>7.5</v>
      </c>
      <c r="D199" s="63" t="str">
        <f>Respuestas!F197</f>
        <v>¿Tengo un resumen del Plan de Manejo que está a disposición pública?</v>
      </c>
      <c r="E199" s="64" t="str">
        <f>+Respuestas!E197</f>
        <v>CMC</v>
      </c>
      <c r="F199" s="73">
        <f>+'P7'!E20</f>
        <v>0</v>
      </c>
      <c r="G199" s="160">
        <f>+'P7'!F20</f>
        <v>0</v>
      </c>
      <c r="H199" s="19" t="str">
        <f>+'P7'!G20</f>
        <v>No Aplica</v>
      </c>
    </row>
    <row r="200" spans="1:8" x14ac:dyDescent="0.35">
      <c r="A200" s="62">
        <f>Respuestas!C198</f>
        <v>139</v>
      </c>
      <c r="B200" s="62">
        <v>7</v>
      </c>
      <c r="C200" s="49" t="str">
        <f>Respuestas!D198</f>
        <v>7.6</v>
      </c>
      <c r="D200" s="63" t="str">
        <f>Respuestas!F198</f>
        <v>¿Hay personas afectadas por, o que estén interesadas en mi manejo forestal?</v>
      </c>
      <c r="E200" s="64" t="str">
        <f>+Respuestas!E198</f>
        <v>CMC</v>
      </c>
      <c r="F200" s="73">
        <f>+'P7'!E21</f>
        <v>0</v>
      </c>
      <c r="G200" s="160">
        <f>+'P7'!F21</f>
        <v>0</v>
      </c>
      <c r="H200" s="19" t="str">
        <f>+'P7'!G21</f>
        <v>No Aplica</v>
      </c>
    </row>
    <row r="201" spans="1:8" x14ac:dyDescent="0.35">
      <c r="A201" s="62">
        <f>Respuestas!C199</f>
        <v>140</v>
      </c>
      <c r="B201" s="62">
        <v>7</v>
      </c>
      <c r="C201" s="49" t="str">
        <f>Respuestas!D199</f>
        <v>7.6</v>
      </c>
      <c r="D201" s="63" t="str">
        <f>Respuestas!F199</f>
        <v>Si personas interesadas lo solicitan, ¿Les informo sobre mis actividades de manejo forestal?</v>
      </c>
      <c r="E201" s="64" t="str">
        <f>+Respuestas!E199</f>
        <v>CMC</v>
      </c>
      <c r="F201" s="73">
        <f>+'P7'!E22</f>
        <v>0</v>
      </c>
      <c r="G201" s="160">
        <f>+'P7'!F22</f>
        <v>0</v>
      </c>
      <c r="H201" s="19" t="str">
        <f>+'P7'!G22</f>
        <v>No Aplica</v>
      </c>
    </row>
    <row r="202" spans="1:8" x14ac:dyDescent="0.35">
      <c r="A202" s="62">
        <f>Respuestas!C200</f>
        <v>141</v>
      </c>
      <c r="B202" s="62">
        <v>7</v>
      </c>
      <c r="C202" s="62" t="str">
        <f>Respuestas!D200</f>
        <v>7.6</v>
      </c>
      <c r="D202" s="63" t="str">
        <f>Respuestas!F200</f>
        <v>¿Aseguro de involucrar a personas afectadas en la planificación y el monitoreo de las actividades de manejo forestal?</v>
      </c>
      <c r="E202" s="64" t="str">
        <f>+Respuestas!E200</f>
        <v>CMC</v>
      </c>
      <c r="F202" s="73">
        <f>+'P7'!E23</f>
        <v>0</v>
      </c>
      <c r="G202" s="160">
        <f>+'P7'!F23</f>
        <v>0</v>
      </c>
      <c r="H202" s="19" t="str">
        <f>+'P7'!G23</f>
        <v>No Aplica</v>
      </c>
    </row>
    <row r="203" spans="1:8" x14ac:dyDescent="0.35">
      <c r="A203" s="62"/>
      <c r="B203" s="62"/>
      <c r="C203" s="49"/>
      <c r="D203" s="63"/>
      <c r="E203" s="64"/>
      <c r="F203" s="64"/>
      <c r="G203" s="160">
        <f>+G202</f>
        <v>0</v>
      </c>
      <c r="H203" s="19"/>
    </row>
    <row r="204" spans="1:8" x14ac:dyDescent="0.35">
      <c r="A204" s="62">
        <f>Respuestas!C202</f>
        <v>142</v>
      </c>
      <c r="B204" s="62">
        <v>8</v>
      </c>
      <c r="C204" s="49" t="str">
        <f>Respuestas!D202</f>
        <v>8.1</v>
      </c>
      <c r="D204" s="63" t="str">
        <f>Respuestas!F202</f>
        <v>¿Tengo un Plan de Monitoreo de la implementación del Plan de Manejo?</v>
      </c>
      <c r="E204" s="64" t="str">
        <f>+Respuestas!E202</f>
        <v>CMC</v>
      </c>
      <c r="F204" s="73">
        <f>+'P8'!E13</f>
        <v>0</v>
      </c>
      <c r="G204" s="160">
        <f>+'P8'!F13</f>
        <v>0</v>
      </c>
      <c r="H204" s="19" t="str">
        <f>+'P8'!G13</f>
        <v>No Aplica</v>
      </c>
    </row>
    <row r="205" spans="1:8" x14ac:dyDescent="0.35">
      <c r="A205" s="62">
        <f>Respuestas!C203</f>
        <v>143</v>
      </c>
      <c r="B205" s="62">
        <v>8</v>
      </c>
      <c r="C205" s="49" t="str">
        <f>Respuestas!D203</f>
        <v>8.1</v>
      </c>
      <c r="D205" s="63" t="str">
        <f>Respuestas!F203</f>
        <v>¿Implemento el Plan de Monitoreo?</v>
      </c>
      <c r="E205" s="64" t="str">
        <f>+Respuestas!E203</f>
        <v>CMC</v>
      </c>
      <c r="F205" s="73">
        <f>+'P8'!E14</f>
        <v>0</v>
      </c>
      <c r="G205" s="160">
        <f>+'P8'!F14</f>
        <v>0</v>
      </c>
      <c r="H205" s="19" t="str">
        <f>+'P8'!G14</f>
        <v>No Aplica</v>
      </c>
    </row>
    <row r="206" spans="1:8" x14ac:dyDescent="0.35">
      <c r="A206" s="62">
        <f>Respuestas!C204</f>
        <v>144</v>
      </c>
      <c r="B206" s="62">
        <v>8</v>
      </c>
      <c r="C206" s="49" t="str">
        <f>Respuestas!D204</f>
        <v>8.2</v>
      </c>
      <c r="D206" s="63" t="str">
        <f>Respuestas!F204</f>
        <v>¿Monitoreo los impactos sociales y ambientales de mis actividades de manejo forestal, y los cambios en las condiciones ambientales?</v>
      </c>
      <c r="E206" s="64" t="str">
        <f>+Respuestas!E204</f>
        <v>CMC</v>
      </c>
      <c r="F206" s="73">
        <f>+'P8'!E15</f>
        <v>0</v>
      </c>
      <c r="G206" s="160">
        <f>+'P8'!F15</f>
        <v>0</v>
      </c>
      <c r="H206" s="19" t="str">
        <f>+'P8'!G15</f>
        <v>No Aplica</v>
      </c>
    </row>
    <row r="207" spans="1:8" x14ac:dyDescent="0.35">
      <c r="A207" s="62">
        <f>Respuestas!C205</f>
        <v>145</v>
      </c>
      <c r="B207" s="62">
        <v>8</v>
      </c>
      <c r="C207" s="49" t="str">
        <f>Respuestas!D205</f>
        <v>8.3</v>
      </c>
      <c r="D207" s="63" t="str">
        <f>Respuestas!F205</f>
        <v>¿Tomo en cuenta los resultados del monitoreo para la adecuación oportuna de mi Plan de Manejo?</v>
      </c>
      <c r="E207" s="64" t="str">
        <f>+Respuestas!E205</f>
        <v>CMC</v>
      </c>
      <c r="F207" s="73">
        <f>+'P8'!E16</f>
        <v>0</v>
      </c>
      <c r="G207" s="160">
        <f>+'P8'!F16</f>
        <v>0</v>
      </c>
      <c r="H207" s="19" t="str">
        <f>+'P8'!G16</f>
        <v>No Aplica</v>
      </c>
    </row>
    <row r="208" spans="1:8" x14ac:dyDescent="0.35">
      <c r="A208" s="62">
        <f>Respuestas!C206</f>
        <v>146</v>
      </c>
      <c r="B208" s="62">
        <v>8</v>
      </c>
      <c r="C208" s="49" t="str">
        <f>Respuestas!D206</f>
        <v>8.4</v>
      </c>
      <c r="D208" s="63" t="str">
        <f>Respuestas!F206</f>
        <v>¿Tengo un resumen de los resultados del monitoreo, y se encuentra disponible públicamente?</v>
      </c>
      <c r="E208" s="64" t="str">
        <f>+Respuestas!E206</f>
        <v>CMC</v>
      </c>
      <c r="F208" s="73">
        <f>+'P8'!E17</f>
        <v>0</v>
      </c>
      <c r="G208" s="160">
        <f>+'P8'!F17</f>
        <v>0</v>
      </c>
      <c r="H208" s="19" t="str">
        <f>+'P8'!G17</f>
        <v>No Aplica</v>
      </c>
    </row>
    <row r="209" spans="1:8" x14ac:dyDescent="0.35">
      <c r="A209" s="62">
        <f>Respuestas!C207</f>
        <v>147</v>
      </c>
      <c r="B209" s="62">
        <v>8</v>
      </c>
      <c r="C209" s="49" t="str">
        <f>Respuestas!D207</f>
        <v>8.5</v>
      </c>
      <c r="D209" s="63" t="str">
        <f>Respuestas!F207</f>
        <v>¿Vendo algún producto forestal con certificación FSC?</v>
      </c>
      <c r="E209" s="64" t="str">
        <f>+Respuestas!E207</f>
        <v>CC</v>
      </c>
      <c r="F209" s="73">
        <f>+'P8'!E18</f>
        <v>0</v>
      </c>
      <c r="G209" s="160">
        <f>+'P8'!F18</f>
        <v>0</v>
      </c>
      <c r="H209" s="19" t="str">
        <f>+'P8'!G18</f>
        <v>No Aplica</v>
      </c>
    </row>
    <row r="210" spans="1:8" x14ac:dyDescent="0.35">
      <c r="A210" s="62">
        <f>Respuestas!C208</f>
        <v>148</v>
      </c>
      <c r="B210" s="62">
        <v>8</v>
      </c>
      <c r="C210" s="49" t="str">
        <f>Respuestas!D208</f>
        <v>8.5</v>
      </c>
      <c r="D210" s="63" t="str">
        <f>Respuestas!F208</f>
        <v>¿Tengo e implemento un sistema de trazabilidad y seguimiento de todos los productos que comercializo con certificación FSC?</v>
      </c>
      <c r="E210" s="64" t="str">
        <f>+Respuestas!E208</f>
        <v>CC</v>
      </c>
      <c r="F210" s="73">
        <f>+'P8'!E19</f>
        <v>0</v>
      </c>
      <c r="G210" s="160">
        <f>+'P8'!F19</f>
        <v>0</v>
      </c>
      <c r="H210" s="19" t="str">
        <f>+'P8'!G19</f>
        <v>No Aplica</v>
      </c>
    </row>
    <row r="211" spans="1:8" x14ac:dyDescent="0.35">
      <c r="A211" s="62">
        <f>Respuestas!C209</f>
        <v>149</v>
      </c>
      <c r="B211" s="62">
        <v>8</v>
      </c>
      <c r="C211" s="62" t="str">
        <f>Respuestas!D209</f>
        <v>8.5</v>
      </c>
      <c r="D211" s="63" t="str">
        <f>Respuestas!F209</f>
        <v>¿Cuento con registros de todos los productos vendidoscon certificación FSC, en los últimos 5 años?</v>
      </c>
      <c r="E211" s="64" t="str">
        <f>+Respuestas!E209</f>
        <v>CC</v>
      </c>
      <c r="F211" s="73">
        <f>+'P8'!E20</f>
        <v>0</v>
      </c>
      <c r="G211" s="160">
        <f>+'P8'!F20</f>
        <v>0</v>
      </c>
      <c r="H211" s="19" t="str">
        <f>+'P8'!G20</f>
        <v>No Aplica</v>
      </c>
    </row>
    <row r="212" spans="1:8" x14ac:dyDescent="0.35">
      <c r="A212" s="62">
        <f>Respuestas!C210</f>
        <v>150</v>
      </c>
      <c r="B212" s="62">
        <v>9</v>
      </c>
      <c r="C212" s="49" t="str">
        <f>Respuestas!D210</f>
        <v>9.1</v>
      </c>
      <c r="D212" s="63" t="str">
        <f>Respuestas!F210</f>
        <v>¿Tengo una evaluación que identifica la presencia o no de Altos Valores de Conservaciónen miUnidad de Manejo?</v>
      </c>
      <c r="E212" s="64" t="str">
        <f>+Respuestas!E210</f>
        <v>CC</v>
      </c>
      <c r="F212" s="73" t="str">
        <f>+'P9'!E13</f>
        <v>CRB</v>
      </c>
      <c r="G212" s="160">
        <f>+'P9'!F13</f>
        <v>0</v>
      </c>
      <c r="H212" s="19" t="str">
        <f>+'P9'!G13</f>
        <v>No Aplica</v>
      </c>
    </row>
    <row r="213" spans="1:8" ht="30" x14ac:dyDescent="0.35">
      <c r="A213" s="62">
        <f>Respuestas!C211</f>
        <v>151</v>
      </c>
      <c r="B213" s="62">
        <v>9</v>
      </c>
      <c r="C213" s="49" t="str">
        <f>Respuestas!D211</f>
        <v>9.1</v>
      </c>
      <c r="D213" s="63" t="str">
        <f>Respuestas!F211</f>
        <v>¿La evaluación de Altos Valores de Conservación se basa en observaciones directas, consultas con actores locales, afectados e interesados, y mapas o la Mejor Información Disponible (Anexo D y Anexo H del estándar)?</v>
      </c>
      <c r="E213" s="64" t="str">
        <f>+Respuestas!E211</f>
        <v>CC</v>
      </c>
      <c r="F213" s="73" t="str">
        <f>+'P9'!E14</f>
        <v>CRB</v>
      </c>
      <c r="G213" s="160">
        <f>+'P9'!F14</f>
        <v>0</v>
      </c>
      <c r="H213" s="19" t="str">
        <f>+'P9'!G14</f>
        <v>No Aplica</v>
      </c>
    </row>
    <row r="214" spans="1:8" x14ac:dyDescent="0.35">
      <c r="A214" s="62">
        <f>Respuestas!C212</f>
        <v>152</v>
      </c>
      <c r="B214" s="62">
        <v>9</v>
      </c>
      <c r="C214" s="49" t="str">
        <f>Respuestas!D212</f>
        <v>9.1</v>
      </c>
      <c r="D214" s="63" t="str">
        <f>Respuestas!F212</f>
        <v>¿Identifica la evaluación que hayan Altos Valores de Conservación en mi Unidad de Manejo?</v>
      </c>
      <c r="E214" s="64" t="str">
        <f>+Respuestas!E212</f>
        <v>CC</v>
      </c>
      <c r="F214" s="73" t="str">
        <f>+'P9'!E15</f>
        <v>CRB</v>
      </c>
      <c r="G214" s="160">
        <f>+'P9'!F15</f>
        <v>0</v>
      </c>
      <c r="H214" s="19" t="str">
        <f>+'P9'!G15</f>
        <v>No Aplica</v>
      </c>
    </row>
    <row r="215" spans="1:8" x14ac:dyDescent="0.35">
      <c r="A215" s="62">
        <f>Respuestas!C213</f>
        <v>153</v>
      </c>
      <c r="B215" s="62">
        <v>9</v>
      </c>
      <c r="C215" s="49" t="str">
        <f>Respuestas!D213</f>
        <v>9.2</v>
      </c>
      <c r="D215" s="63" t="str">
        <f>Respuestas!F213</f>
        <v>¿Conozco las amenazas para la conservación de los Altos Valores de Conservación y sus áreas?</v>
      </c>
      <c r="E215" s="64" t="str">
        <f>+Respuestas!E213</f>
        <v>CMC</v>
      </c>
      <c r="F215" s="73" t="str">
        <f>+'P9'!E16</f>
        <v>CRB</v>
      </c>
      <c r="G215" s="160">
        <f>+'P9'!F16</f>
        <v>0</v>
      </c>
      <c r="H215" s="19" t="str">
        <f>+'P9'!G16</f>
        <v>No Aplica</v>
      </c>
    </row>
    <row r="216" spans="1:8" x14ac:dyDescent="0.35">
      <c r="A216" s="62">
        <f>Respuestas!C214</f>
        <v>154</v>
      </c>
      <c r="B216" s="62">
        <v>9</v>
      </c>
      <c r="C216" s="49" t="str">
        <f>Respuestas!D214</f>
        <v>9.2</v>
      </c>
      <c r="D216" s="63" t="str">
        <f>Respuestas!F214</f>
        <v>¿Tengo un plan para mantener o mejorar los Altos Valores de Conservación identificados?</v>
      </c>
      <c r="E216" s="64" t="str">
        <f>+Respuestas!E214</f>
        <v>CMC</v>
      </c>
      <c r="F216" s="73" t="str">
        <f>+'P9'!E17</f>
        <v>CRB</v>
      </c>
      <c r="G216" s="160">
        <f>+'P9'!F17</f>
        <v>0</v>
      </c>
      <c r="H216" s="19" t="str">
        <f>+'P9'!G17</f>
        <v>No Aplica</v>
      </c>
    </row>
    <row r="217" spans="1:8" ht="30" x14ac:dyDescent="0.35">
      <c r="A217" s="62">
        <f>Respuestas!C215</f>
        <v>155</v>
      </c>
      <c r="B217" s="62">
        <v>9</v>
      </c>
      <c r="C217" s="49" t="str">
        <f>Respuestas!D215</f>
        <v>9.2</v>
      </c>
      <c r="D217" s="63" t="str">
        <f>Respuestas!F215</f>
        <v>¿He pedido a personas afectadas o interesadas y expertos en la materia su opinión o aporte para elaborar el plan para mantener o mejorar los Altos Valores de Conservación?</v>
      </c>
      <c r="E217" s="64" t="str">
        <f>+Respuestas!E215</f>
        <v>CMC</v>
      </c>
      <c r="F217" s="73" t="str">
        <f>+'P9'!E18</f>
        <v>CRB</v>
      </c>
      <c r="G217" s="160">
        <f>+'P9'!F18</f>
        <v>0</v>
      </c>
      <c r="H217" s="19" t="str">
        <f>+'P9'!G18</f>
        <v>No Aplica</v>
      </c>
    </row>
    <row r="218" spans="1:8" x14ac:dyDescent="0.35">
      <c r="A218" s="62">
        <f>Respuestas!C216</f>
        <v>156</v>
      </c>
      <c r="B218" s="62">
        <v>9</v>
      </c>
      <c r="C218" s="49" t="str">
        <f>Respuestas!D216</f>
        <v>9.2</v>
      </c>
      <c r="D218" s="63" t="str">
        <f>Respuestas!F216</f>
        <v>¿Mi Unidad de Manejo forma parte de un Paisaje Forestal Intacto?</v>
      </c>
      <c r="E218" s="64" t="str">
        <f>+Respuestas!E216</f>
        <v>CMC</v>
      </c>
      <c r="F218" s="73" t="str">
        <f>+'P9'!E19</f>
        <v>CRB</v>
      </c>
      <c r="G218" s="160">
        <f>+'P9'!F19</f>
        <v>0</v>
      </c>
      <c r="H218" s="19" t="str">
        <f>+'P9'!G19</f>
        <v>No Aplica</v>
      </c>
    </row>
    <row r="219" spans="1:8" x14ac:dyDescent="0.35">
      <c r="A219" s="62">
        <f>Respuestas!C217</f>
        <v>157</v>
      </c>
      <c r="B219" s="62">
        <v>9</v>
      </c>
      <c r="C219" s="49" t="str">
        <f>Respuestas!D217</f>
        <v>9.2</v>
      </c>
      <c r="D219" s="63" t="str">
        <f>Respuestas!F217</f>
        <v>¿Cuento con medidas de protección para las zonas núcleos y en general para todo el Paisaje Forestal Intacto?</v>
      </c>
      <c r="E219" s="64" t="str">
        <f>+Respuestas!E217</f>
        <v>CMC</v>
      </c>
      <c r="F219" s="73" t="str">
        <f>+'P9'!E20</f>
        <v>CRB</v>
      </c>
      <c r="G219" s="160">
        <f>+'P9'!F20</f>
        <v>0</v>
      </c>
      <c r="H219" s="19" t="str">
        <f>+'P9'!G20</f>
        <v>No Aplica</v>
      </c>
    </row>
    <row r="220" spans="1:8" x14ac:dyDescent="0.35">
      <c r="A220" s="62">
        <f>Respuestas!C218</f>
        <v>158</v>
      </c>
      <c r="B220" s="62">
        <v>9</v>
      </c>
      <c r="C220" s="49" t="str">
        <f>Respuestas!D218</f>
        <v>9.3</v>
      </c>
      <c r="D220" s="63" t="str">
        <f>Respuestas!F218</f>
        <v>¿Implemento las acciones concretas definidas paramantener o mejorar los Altos Valores de Conservación y sus áreas?</v>
      </c>
      <c r="E220" s="64" t="str">
        <f>+Respuestas!E218</f>
        <v>CMC</v>
      </c>
      <c r="F220" s="73" t="str">
        <f>+'P9'!E21</f>
        <v>CRB</v>
      </c>
      <c r="G220" s="160">
        <f>+'P9'!F21</f>
        <v>0</v>
      </c>
      <c r="H220" s="19" t="str">
        <f>+'P9'!G21</f>
        <v>No Aplica</v>
      </c>
    </row>
    <row r="221" spans="1:8" x14ac:dyDescent="0.35">
      <c r="A221" s="62">
        <f>Respuestas!C219</f>
        <v>159</v>
      </c>
      <c r="B221" s="62">
        <v>9</v>
      </c>
      <c r="C221" s="49" t="str">
        <f>Respuestas!D219</f>
        <v>9.3</v>
      </c>
      <c r="D221" s="63" t="str">
        <f>Respuestas!F219</f>
        <v>¿He afectado los Altos Valores de Conservación o a sus áreas con mis actividades de manejo?</v>
      </c>
      <c r="E221" s="64" t="str">
        <f>+Respuestas!E219</f>
        <v>CMC</v>
      </c>
      <c r="F221" s="73" t="str">
        <f>+'P9'!E22</f>
        <v>CRB</v>
      </c>
      <c r="G221" s="160">
        <f>+'P9'!F22</f>
        <v>0</v>
      </c>
      <c r="H221" s="19" t="str">
        <f>+'P9'!G22</f>
        <v>No Aplica</v>
      </c>
    </row>
    <row r="222" spans="1:8" x14ac:dyDescent="0.35">
      <c r="A222" s="62">
        <f>Respuestas!C220</f>
        <v>160</v>
      </c>
      <c r="B222" s="62">
        <v>9</v>
      </c>
      <c r="C222" s="49" t="str">
        <f>Respuestas!D220</f>
        <v>9.4</v>
      </c>
      <c r="D222" s="63" t="str">
        <f>Respuestas!F220</f>
        <v>¿Realizo un monitoreo periódicamente de los Altos Valores de Conservación y de la implementación del plan para mantenerlos?</v>
      </c>
      <c r="E222" s="64" t="str">
        <f>+Respuestas!E220</f>
        <v>CMC</v>
      </c>
      <c r="F222" s="73" t="str">
        <f>+'P9'!E23</f>
        <v>CRB</v>
      </c>
      <c r="G222" s="160">
        <f>+'P9'!F23</f>
        <v>0</v>
      </c>
      <c r="H222" s="19" t="str">
        <f>+'P9'!G23</f>
        <v>No Aplica</v>
      </c>
    </row>
    <row r="223" spans="1:8" x14ac:dyDescent="0.35">
      <c r="A223" s="62">
        <f>Respuestas!C221</f>
        <v>161</v>
      </c>
      <c r="B223" s="62">
        <v>9</v>
      </c>
      <c r="C223" s="49" t="str">
        <f>Respuestas!D221</f>
        <v>9.4</v>
      </c>
      <c r="D223" s="63" t="str">
        <f>Respuestas!F221</f>
        <v>¿Consulto con vecinos, partes interesadas o afectadas los resultados del monitoreo y adapto las estrategias si es necesario?</v>
      </c>
      <c r="E223" s="64" t="str">
        <f>+Respuestas!E221</f>
        <v>CMC</v>
      </c>
      <c r="F223" s="73" t="str">
        <f>+'P9'!E24</f>
        <v>CRB</v>
      </c>
      <c r="G223" s="160">
        <f>+'P9'!F24</f>
        <v>0</v>
      </c>
      <c r="H223" s="19" t="str">
        <f>+'P9'!G24</f>
        <v>No Aplica</v>
      </c>
    </row>
    <row r="224" spans="1:8" ht="30" x14ac:dyDescent="0.35">
      <c r="A224" s="62">
        <f>Respuestas!C222</f>
        <v>162</v>
      </c>
      <c r="B224" s="62">
        <v>9</v>
      </c>
      <c r="C224" s="49" t="str">
        <f>Respuestas!D222</f>
        <v>9.4</v>
      </c>
      <c r="D224" s="63" t="str">
        <f>Respuestas!F222</f>
        <v>¿Tomo en cuenta los resultados del monitoreo para la adecuación de mi plan para mantener y mejorar los Altos Valores de Conservación y sus áreas?</v>
      </c>
      <c r="E224" s="64" t="str">
        <f>+Respuestas!E222</f>
        <v>CMC</v>
      </c>
      <c r="F224" s="73" t="str">
        <f>+'P9'!E25</f>
        <v>CRB</v>
      </c>
      <c r="G224" s="160">
        <f>+'P9'!F25</f>
        <v>0</v>
      </c>
      <c r="H224" s="19" t="str">
        <f>+'P9'!G25</f>
        <v>No Aplica</v>
      </c>
    </row>
    <row r="225" spans="1:8" ht="30" x14ac:dyDescent="0.35">
      <c r="A225" s="62">
        <f>Respuestas!C223</f>
        <v>163</v>
      </c>
      <c r="B225" s="62">
        <v>10</v>
      </c>
      <c r="C225" s="49" t="str">
        <f>Respuestas!D223</f>
        <v>10.1</v>
      </c>
      <c r="D225" s="63" t="str">
        <f>Respuestas!F223</f>
        <v>¿En mi Unidad de Manejo hay una regeneración o reforestación oportuna después del aprovechamiento final, de tal manera que proteja los valores ambientales?</v>
      </c>
      <c r="E225" s="64" t="str">
        <f>+Respuestas!E223</f>
        <v>CC</v>
      </c>
      <c r="F225" s="73" t="str">
        <f>+'P10'!E13</f>
        <v>CRB</v>
      </c>
      <c r="G225" s="160">
        <f>+'P10'!F13</f>
        <v>0</v>
      </c>
      <c r="H225" s="19" t="str">
        <f>+'P10'!G13</f>
        <v>No Aplica</v>
      </c>
    </row>
    <row r="226" spans="1:8" x14ac:dyDescent="0.35">
      <c r="A226" s="62"/>
      <c r="B226" s="62"/>
      <c r="C226" s="49"/>
      <c r="D226" s="63"/>
      <c r="E226" s="64"/>
      <c r="F226" s="64"/>
      <c r="G226" s="160">
        <f>+G225</f>
        <v>0</v>
      </c>
      <c r="H226" s="19"/>
    </row>
    <row r="227" spans="1:8" x14ac:dyDescent="0.35">
      <c r="A227" s="62">
        <f>Respuestas!C225</f>
        <v>164</v>
      </c>
      <c r="B227" s="62">
        <v>10</v>
      </c>
      <c r="C227" s="49" t="str">
        <f>Respuestas!D225</f>
        <v>10.2</v>
      </c>
      <c r="D227" s="63" t="str">
        <f>Respuestas!F225</f>
        <v>¿Uso especies arbóreas exóticasen mi Unidad de Manejo?</v>
      </c>
      <c r="E227" s="64" t="str">
        <f>+Respuestas!E225</f>
        <v>CC</v>
      </c>
      <c r="F227" s="73" t="str">
        <f>+'P10'!E15</f>
        <v>CRB</v>
      </c>
      <c r="G227" s="160">
        <f>+'P10'!F15</f>
        <v>0</v>
      </c>
      <c r="H227" s="19" t="str">
        <f>+'P10'!G15</f>
        <v>No Aplica</v>
      </c>
    </row>
    <row r="228" spans="1:8" x14ac:dyDescent="0.35">
      <c r="A228" s="62">
        <f>Respuestas!C226</f>
        <v>165</v>
      </c>
      <c r="B228" s="62">
        <v>10</v>
      </c>
      <c r="C228" s="49" t="str">
        <f>Respuestas!D226</f>
        <v>10.3</v>
      </c>
      <c r="D228" s="63" t="str">
        <f>Respuestas!F226</f>
        <v>¿Utilizo especies arbóreas exóticas de comportamiento invasivo en mi Unidad de Manejo?</v>
      </c>
      <c r="E228" s="64" t="str">
        <f>+Respuestas!E226</f>
        <v>CC</v>
      </c>
      <c r="F228" s="73" t="str">
        <f>+'P10'!E16</f>
        <v>CRB</v>
      </c>
      <c r="G228" s="160">
        <f>+'P10'!F16</f>
        <v>0</v>
      </c>
      <c r="H228" s="19" t="str">
        <f>+'P10'!G16</f>
        <v>No Aplica</v>
      </c>
    </row>
    <row r="229" spans="1:8" x14ac:dyDescent="0.35">
      <c r="A229" s="62">
        <f>Respuestas!C227</f>
        <v>166</v>
      </c>
      <c r="B229" s="62">
        <v>10</v>
      </c>
      <c r="C229" s="49" t="str">
        <f>Respuestas!D227</f>
        <v>10.3</v>
      </c>
      <c r="D229" s="63" t="str">
        <f>Respuestas!F227</f>
        <v>¿Participo en programas para controlar los impactos invasivos de especies exóticas que no hayan sido introducidas por mí?</v>
      </c>
      <c r="E229" s="64" t="str">
        <f>+Respuestas!E227</f>
        <v>CC</v>
      </c>
      <c r="F229" s="73" t="str">
        <f>+'P10'!E17</f>
        <v>CRB</v>
      </c>
      <c r="G229" s="160">
        <f>+'P10'!F17</f>
        <v>0</v>
      </c>
      <c r="H229" s="19" t="str">
        <f>+'P10'!G17</f>
        <v>No Aplica</v>
      </c>
    </row>
    <row r="230" spans="1:8" x14ac:dyDescent="0.35">
      <c r="A230" s="62">
        <f>Respuestas!C228</f>
        <v>167</v>
      </c>
      <c r="B230" s="62">
        <v>10</v>
      </c>
      <c r="C230" s="49" t="str">
        <f>Respuestas!D228</f>
        <v>10.4</v>
      </c>
      <c r="D230" s="63" t="str">
        <f>Respuestas!F228</f>
        <v>¿Utilizo organismos genéticamente modificados?</v>
      </c>
      <c r="E230" s="64" t="str">
        <f>+Respuestas!E228</f>
        <v>CC</v>
      </c>
      <c r="F230" s="73" t="str">
        <f>+'P10'!E18</f>
        <v>CRB</v>
      </c>
      <c r="G230" s="160">
        <f>+'P10'!F18</f>
        <v>0</v>
      </c>
      <c r="H230" s="19" t="str">
        <f>+'P10'!G18</f>
        <v>No Aplica</v>
      </c>
    </row>
    <row r="231" spans="1:8" x14ac:dyDescent="0.35">
      <c r="A231" s="62"/>
      <c r="B231" s="62"/>
      <c r="C231" s="49"/>
      <c r="D231" s="63"/>
      <c r="E231" s="64"/>
      <c r="F231" s="64"/>
      <c r="G231" s="160">
        <f>+G230</f>
        <v>0</v>
      </c>
      <c r="H231" s="19"/>
    </row>
    <row r="232" spans="1:8" x14ac:dyDescent="0.35">
      <c r="A232" s="62">
        <f>Respuestas!C230</f>
        <v>168</v>
      </c>
      <c r="B232" s="62">
        <v>10</v>
      </c>
      <c r="C232" s="49" t="str">
        <f>Respuestas!D230</f>
        <v>10.5</v>
      </c>
      <c r="D232" s="63" t="str">
        <f>Respuestas!F230</f>
        <v>¿Utilizo prácticas adecuadas (para las especies, la vegetación y mis objetivos de manejo) para manejar mi Unidad de Manejo?</v>
      </c>
      <c r="E232" s="64" t="str">
        <f>+Respuestas!E230</f>
        <v>CC</v>
      </c>
      <c r="F232" s="73" t="str">
        <f>+'P10'!E20</f>
        <v>CRB</v>
      </c>
      <c r="G232" s="160">
        <f>+'P10'!F20</f>
        <v>0</v>
      </c>
      <c r="H232" s="19" t="str">
        <f>+'P10'!G20</f>
        <v>No Aplica</v>
      </c>
    </row>
    <row r="233" spans="1:8" x14ac:dyDescent="0.35">
      <c r="A233" s="62"/>
      <c r="B233" s="62"/>
      <c r="C233" s="49"/>
      <c r="D233" s="63"/>
      <c r="E233" s="64"/>
      <c r="F233" s="64"/>
      <c r="G233" s="160">
        <f>+G232</f>
        <v>0</v>
      </c>
      <c r="H233" s="19"/>
    </row>
    <row r="234" spans="1:8" x14ac:dyDescent="0.35">
      <c r="A234" s="62">
        <f>Respuestas!C232</f>
        <v>169</v>
      </c>
      <c r="B234" s="62">
        <v>10</v>
      </c>
      <c r="C234" s="49" t="str">
        <f>Respuestas!D232</f>
        <v>10.6</v>
      </c>
      <c r="D234" s="63" t="str">
        <f>Respuestas!F232</f>
        <v>¿Utilizo fertilizantes?</v>
      </c>
      <c r="E234" s="64" t="str">
        <f>+Respuestas!E232</f>
        <v>CMC</v>
      </c>
      <c r="F234" s="73">
        <f>+'P10'!E22</f>
        <v>0</v>
      </c>
      <c r="G234" s="160">
        <f>+'P10'!F22</f>
        <v>0</v>
      </c>
      <c r="H234" s="19" t="str">
        <f>+'P10'!G22</f>
        <v>No Aplica</v>
      </c>
    </row>
    <row r="235" spans="1:8" x14ac:dyDescent="0.35">
      <c r="A235" s="62">
        <f>Respuestas!C233</f>
        <v>170</v>
      </c>
      <c r="B235" s="62">
        <v>10</v>
      </c>
      <c r="C235" s="49" t="str">
        <f>Respuestas!D233</f>
        <v>10.6</v>
      </c>
      <c r="D235" s="63" t="str">
        <f>Respuestas!F233</f>
        <v>¿Reduzco el uso de fertilizantes?</v>
      </c>
      <c r="E235" s="64" t="str">
        <f>+Respuestas!E233</f>
        <v>CMC</v>
      </c>
      <c r="F235" s="73">
        <f>+'P10'!E23</f>
        <v>0</v>
      </c>
      <c r="G235" s="160">
        <f>+'P10'!F23</f>
        <v>0</v>
      </c>
      <c r="H235" s="19" t="str">
        <f>+'P10'!G23</f>
        <v>No Aplica</v>
      </c>
    </row>
    <row r="236" spans="1:8" x14ac:dyDescent="0.35">
      <c r="A236" s="62">
        <f>Respuestas!C234</f>
        <v>171</v>
      </c>
      <c r="B236" s="62">
        <v>10</v>
      </c>
      <c r="C236" s="49" t="str">
        <f>Respuestas!D234</f>
        <v>10.6</v>
      </c>
      <c r="D236" s="63" t="str">
        <f>Respuestas!F234</f>
        <v>¿Llevo un registro de los fertilizantes utilizados?</v>
      </c>
      <c r="E236" s="64" t="str">
        <f>+Respuestas!E234</f>
        <v>CMC</v>
      </c>
      <c r="F236" s="73">
        <f>+'P10'!E24</f>
        <v>0</v>
      </c>
      <c r="G236" s="160">
        <f>+'P10'!F24</f>
        <v>0</v>
      </c>
      <c r="H236" s="19" t="str">
        <f>+'P10'!G24</f>
        <v>No Aplica</v>
      </c>
    </row>
    <row r="237" spans="1:8" x14ac:dyDescent="0.35">
      <c r="A237" s="62">
        <f>Respuestas!C235</f>
        <v>172</v>
      </c>
      <c r="B237" s="62">
        <v>10</v>
      </c>
      <c r="C237" s="49" t="str">
        <f>Respuestas!D235</f>
        <v>10.6</v>
      </c>
      <c r="D237" s="63" t="str">
        <f>Respuestas!F235</f>
        <v>¿Protejo los valores ambientales cuando uso fertilizantes?</v>
      </c>
      <c r="E237" s="64" t="str">
        <f>+Respuestas!E235</f>
        <v>CMC</v>
      </c>
      <c r="F237" s="73">
        <f>+'P10'!E25</f>
        <v>0</v>
      </c>
      <c r="G237" s="160">
        <f>+'P10'!F25</f>
        <v>0</v>
      </c>
      <c r="H237" s="19" t="str">
        <f>+'P10'!G25</f>
        <v>No Aplica</v>
      </c>
    </row>
    <row r="238" spans="1:8" x14ac:dyDescent="0.35">
      <c r="A238" s="62">
        <f>Respuestas!C236</f>
        <v>173</v>
      </c>
      <c r="B238" s="62">
        <v>10</v>
      </c>
      <c r="C238" s="49" t="str">
        <f>Respuestas!D236</f>
        <v>10.6</v>
      </c>
      <c r="D238" s="63" t="str">
        <f>Respuestas!F236</f>
        <v>¿Reparo o mitigo los daños causados por el uso de fertilizantes?</v>
      </c>
      <c r="E238" s="64" t="str">
        <f>+Respuestas!E236</f>
        <v>CMC</v>
      </c>
      <c r="F238" s="73">
        <f>+'P10'!E26</f>
        <v>0</v>
      </c>
      <c r="G238" s="160">
        <f>+'P10'!F26</f>
        <v>0</v>
      </c>
      <c r="H238" s="19" t="str">
        <f>+'P10'!G26</f>
        <v>No Aplica</v>
      </c>
    </row>
    <row r="239" spans="1:8" x14ac:dyDescent="0.35">
      <c r="A239" s="62">
        <f>Respuestas!C237</f>
        <v>174</v>
      </c>
      <c r="B239" s="49">
        <v>10</v>
      </c>
      <c r="C239" s="62" t="str">
        <f>Respuestas!D237</f>
        <v>10.7</v>
      </c>
      <c r="D239" s="63" t="str">
        <f>Respuestas!F237</f>
        <v>¿Uso pesticidas en la Unidad de Manejo?</v>
      </c>
      <c r="E239" s="64" t="str">
        <f>+Respuestas!E237</f>
        <v>CC</v>
      </c>
      <c r="F239" s="73" t="str">
        <f>+'P10'!E27</f>
        <v>CRB</v>
      </c>
      <c r="G239" s="160">
        <f>+'P10'!F27</f>
        <v>0</v>
      </c>
      <c r="H239" s="19" t="str">
        <f>+'P10'!G27</f>
        <v>No Aplica</v>
      </c>
    </row>
    <row r="240" spans="1:8" x14ac:dyDescent="0.35">
      <c r="A240" s="62"/>
      <c r="B240" s="62"/>
      <c r="C240" s="49"/>
      <c r="D240" s="63"/>
      <c r="E240" s="64"/>
      <c r="F240" s="64"/>
      <c r="G240" s="160">
        <f>+G239</f>
        <v>0</v>
      </c>
      <c r="H240" s="19"/>
    </row>
    <row r="241" spans="1:8" x14ac:dyDescent="0.35">
      <c r="A241" s="62"/>
      <c r="B241" s="62"/>
      <c r="C241" s="49"/>
      <c r="D241" s="63"/>
      <c r="E241" s="64"/>
      <c r="F241" s="64"/>
      <c r="G241" s="160">
        <f>+G240</f>
        <v>0</v>
      </c>
      <c r="H241" s="19"/>
    </row>
    <row r="242" spans="1:8" x14ac:dyDescent="0.35">
      <c r="A242" s="62"/>
      <c r="B242" s="62"/>
      <c r="C242" s="49"/>
      <c r="D242" s="63"/>
      <c r="E242" s="64"/>
      <c r="F242" s="64"/>
      <c r="G242" s="160">
        <f>+G241</f>
        <v>0</v>
      </c>
      <c r="H242" s="19"/>
    </row>
    <row r="243" spans="1:8" x14ac:dyDescent="0.35">
      <c r="A243" s="62"/>
      <c r="B243" s="62"/>
      <c r="C243" s="49"/>
      <c r="D243" s="63"/>
      <c r="E243" s="64"/>
      <c r="F243" s="64"/>
      <c r="G243" s="160">
        <f>+G242</f>
        <v>0</v>
      </c>
      <c r="H243" s="19"/>
    </row>
    <row r="244" spans="1:8" x14ac:dyDescent="0.35">
      <c r="A244" s="62">
        <f>Respuestas!C242</f>
        <v>175</v>
      </c>
      <c r="B244" s="62">
        <v>10</v>
      </c>
      <c r="C244" s="49" t="str">
        <f>Respuestas!D242</f>
        <v>10.7</v>
      </c>
      <c r="D244" s="63" t="str">
        <f>Respuestas!F242</f>
        <v>¿Utilizo o almaceno algún pesticida que esté prohibido por el FSC?</v>
      </c>
      <c r="E244" s="64" t="str">
        <f>+Respuestas!E242</f>
        <v>CC</v>
      </c>
      <c r="F244" s="73" t="str">
        <f>+'P10'!E32</f>
        <v>CRB</v>
      </c>
      <c r="G244" s="160">
        <f>+'P10'!F32</f>
        <v>0</v>
      </c>
      <c r="H244" s="19" t="str">
        <f>+'P10'!G32</f>
        <v>No Aplica</v>
      </c>
    </row>
    <row r="245" spans="1:8" x14ac:dyDescent="0.35">
      <c r="A245" s="62">
        <f>Respuestas!C243</f>
        <v>176</v>
      </c>
      <c r="B245" s="62">
        <v>10</v>
      </c>
      <c r="C245" s="49" t="str">
        <f>Respuestas!D243</f>
        <v>10.7</v>
      </c>
      <c r="D245" s="63" t="str">
        <f>Respuestas!F243</f>
        <v>¿Llevo registro de todos los pesticidas que utilizo?</v>
      </c>
      <c r="E245" s="64" t="str">
        <f>+Respuestas!E243</f>
        <v>CC</v>
      </c>
      <c r="F245" s="73" t="str">
        <f>+'P10'!E33</f>
        <v>CRB</v>
      </c>
      <c r="G245" s="160">
        <f>+'P10'!F33</f>
        <v>0</v>
      </c>
      <c r="H245" s="19" t="str">
        <f>+'P10'!G33</f>
        <v>No Aplica</v>
      </c>
    </row>
    <row r="246" spans="1:8" ht="30" x14ac:dyDescent="0.35">
      <c r="A246" s="62">
        <f>Respuestas!C244</f>
        <v>177</v>
      </c>
      <c r="B246" s="62">
        <v>10</v>
      </c>
      <c r="C246" s="49" t="str">
        <f>Respuestas!D244</f>
        <v>10.7</v>
      </c>
      <c r="D246" s="63" t="str">
        <f>Respuestas!F244</f>
        <v>¿Manipulo, almaceno, transporto y utilizo los pesticidas de forma segura acorde a los requisitos de la Guía de la OIT y de la legislación vigente, y prevengo los potenciales impactos ambientales negativos?</v>
      </c>
      <c r="E246" s="64" t="str">
        <f>+Respuestas!E244</f>
        <v>CC</v>
      </c>
      <c r="F246" s="73" t="str">
        <f>+'P10'!E34</f>
        <v>CRB</v>
      </c>
      <c r="G246" s="160">
        <f>+'P10'!F34</f>
        <v>0</v>
      </c>
      <c r="H246" s="19" t="str">
        <f>+'P10'!G34</f>
        <v>No Aplica</v>
      </c>
    </row>
    <row r="247" spans="1:8" x14ac:dyDescent="0.35">
      <c r="A247" s="62"/>
      <c r="B247" s="62"/>
      <c r="C247" s="49"/>
      <c r="D247" s="63"/>
      <c r="E247" s="64"/>
      <c r="F247" s="64"/>
      <c r="G247" s="160">
        <f>+G246</f>
        <v>0</v>
      </c>
      <c r="H247" s="19"/>
    </row>
    <row r="248" spans="1:8" x14ac:dyDescent="0.35">
      <c r="A248" s="62"/>
      <c r="B248" s="62"/>
      <c r="C248" s="49"/>
      <c r="D248" s="63"/>
      <c r="E248" s="64"/>
      <c r="F248" s="64"/>
      <c r="G248" s="160">
        <f>+G247</f>
        <v>0</v>
      </c>
      <c r="H248" s="19"/>
    </row>
    <row r="249" spans="1:8" x14ac:dyDescent="0.35">
      <c r="A249" s="62">
        <f>Respuestas!C247</f>
        <v>178</v>
      </c>
      <c r="B249" s="62">
        <v>10</v>
      </c>
      <c r="C249" s="49" t="str">
        <f>Respuestas!D247</f>
        <v>10.7</v>
      </c>
      <c r="D249" s="63" t="str">
        <f>Respuestas!F247</f>
        <v>¿Prevengo, mitigo o reparo cualquier impacto negativo provocado por el uso de pesticidas?</v>
      </c>
      <c r="E249" s="64" t="str">
        <f>+Respuestas!E247</f>
        <v>CC</v>
      </c>
      <c r="F249" s="73" t="str">
        <f>+'P10'!E37</f>
        <v>CRB</v>
      </c>
      <c r="G249" s="160">
        <f>+'P10'!F37</f>
        <v>0</v>
      </c>
      <c r="H249" s="19" t="str">
        <f>+'P10'!G37</f>
        <v>No Aplica</v>
      </c>
    </row>
    <row r="250" spans="1:8" x14ac:dyDescent="0.35">
      <c r="A250" s="62">
        <f>Respuestas!C248</f>
        <v>179</v>
      </c>
      <c r="B250" s="62">
        <v>10</v>
      </c>
      <c r="C250" s="49" t="str">
        <f>Respuestas!D248</f>
        <v>10.8</v>
      </c>
      <c r="D250" s="63" t="str">
        <f>Respuestas!F248</f>
        <v>¿Utilizo algún agente de control biológico?</v>
      </c>
      <c r="E250" s="64" t="str">
        <f>+Respuestas!E248</f>
        <v>CC</v>
      </c>
      <c r="F250" s="73" t="str">
        <f>+'P10'!E38</f>
        <v>CRB</v>
      </c>
      <c r="G250" s="160">
        <f>+'P10'!F38</f>
        <v>0</v>
      </c>
      <c r="H250" s="19" t="str">
        <f>+'P10'!G38</f>
        <v>No Aplica</v>
      </c>
    </row>
    <row r="251" spans="1:8" x14ac:dyDescent="0.35">
      <c r="A251" s="62"/>
      <c r="B251" s="62"/>
      <c r="C251" s="49"/>
      <c r="D251" s="63"/>
      <c r="E251" s="64"/>
      <c r="F251" s="64"/>
      <c r="G251" s="160">
        <f>+G250</f>
        <v>0</v>
      </c>
      <c r="H251" s="19"/>
    </row>
    <row r="252" spans="1:8" x14ac:dyDescent="0.35">
      <c r="A252" s="62">
        <f>Respuestas!C250</f>
        <v>180</v>
      </c>
      <c r="B252" s="62">
        <v>10</v>
      </c>
      <c r="C252" s="49" t="str">
        <f>Respuestas!D250</f>
        <v>10.8</v>
      </c>
      <c r="D252" s="63" t="str">
        <f>Respuestas!F250</f>
        <v>¿Minimizo y controlo el uso de agentes de control biológico?</v>
      </c>
      <c r="E252" s="64" t="str">
        <f>+Respuestas!E250</f>
        <v>CC</v>
      </c>
      <c r="F252" s="73">
        <f>+'P10'!E40</f>
        <v>0</v>
      </c>
      <c r="G252" s="160">
        <f>+'P10'!F40</f>
        <v>0</v>
      </c>
      <c r="H252" s="19" t="str">
        <f>+'P10'!G40</f>
        <v>No Aplica</v>
      </c>
    </row>
    <row r="253" spans="1:8" x14ac:dyDescent="0.35">
      <c r="A253" s="62">
        <f>Respuestas!C251</f>
        <v>181</v>
      </c>
      <c r="B253" s="62">
        <v>10</v>
      </c>
      <c r="C253" s="49" t="str">
        <f>Respuestas!D251</f>
        <v>10.8</v>
      </c>
      <c r="D253" s="63" t="str">
        <f>Respuestas!F251</f>
        <v>Al usar agentes biológicos, ¿Implemento medidas de uso seguros que previenen daños a los valores ambientales?</v>
      </c>
      <c r="E253" s="64" t="str">
        <f>+Respuestas!E251</f>
        <v>CC</v>
      </c>
      <c r="F253" s="73">
        <f>+'P10'!E41</f>
        <v>0</v>
      </c>
      <c r="G253" s="160">
        <f>+'P10'!F41</f>
        <v>0</v>
      </c>
      <c r="H253" s="19" t="str">
        <f>+'P10'!G41</f>
        <v>No Aplica</v>
      </c>
    </row>
    <row r="254" spans="1:8" x14ac:dyDescent="0.35">
      <c r="A254" s="62">
        <f>Respuestas!C252</f>
        <v>182</v>
      </c>
      <c r="B254" s="62">
        <v>10</v>
      </c>
      <c r="C254" s="49" t="str">
        <f>Respuestas!D252</f>
        <v>10.8</v>
      </c>
      <c r="D254" s="63" t="str">
        <f>Respuestas!F252</f>
        <v>¿Llevo un registro del uso de los agentes de control biológico?</v>
      </c>
      <c r="E254" s="64" t="str">
        <f>+Respuestas!E252</f>
        <v>CC</v>
      </c>
      <c r="F254" s="73">
        <f>+'P10'!E42</f>
        <v>0</v>
      </c>
      <c r="G254" s="160">
        <f>+'P10'!F42</f>
        <v>0</v>
      </c>
      <c r="H254" s="19" t="str">
        <f>+'P10'!G42</f>
        <v>No Aplica</v>
      </c>
    </row>
    <row r="255" spans="1:8" ht="30" x14ac:dyDescent="0.35">
      <c r="A255" s="62">
        <f>Respuestas!C253</f>
        <v>183</v>
      </c>
      <c r="B255" s="62">
        <v>10</v>
      </c>
      <c r="C255" s="49" t="str">
        <f>Respuestas!D253</f>
        <v>10.9</v>
      </c>
      <c r="D255" s="63" t="str">
        <f>Respuestas!F253</f>
        <v>¿Identifico los posibles impactos negativos causados por los desastres naturales en la Unidad de Manejo y las actividades que pueden mitigar a los impactos?</v>
      </c>
      <c r="E255" s="64" t="str">
        <f>+Respuestas!E253</f>
        <v>CMC</v>
      </c>
      <c r="F255" s="73">
        <f>+'P10'!E43</f>
        <v>0</v>
      </c>
      <c r="G255" s="160">
        <f>+'P10'!F43</f>
        <v>0</v>
      </c>
      <c r="H255" s="19" t="str">
        <f>+'P10'!G43</f>
        <v>No Aplica</v>
      </c>
    </row>
    <row r="256" spans="1:8" x14ac:dyDescent="0.35">
      <c r="A256" s="62"/>
      <c r="B256" s="62"/>
      <c r="C256" s="49"/>
      <c r="D256" s="63"/>
      <c r="E256" s="64"/>
      <c r="F256" s="64"/>
      <c r="G256" s="160">
        <f>+G255</f>
        <v>0</v>
      </c>
      <c r="H256" s="19"/>
    </row>
    <row r="257" spans="1:8" ht="30" x14ac:dyDescent="0.35">
      <c r="A257" s="62">
        <f>Respuestas!C255</f>
        <v>184</v>
      </c>
      <c r="B257" s="62">
        <v>10</v>
      </c>
      <c r="C257" s="49" t="str">
        <f>Respuestas!D255</f>
        <v>10.9</v>
      </c>
      <c r="D257" s="63" t="str">
        <f>Respuestas!F255</f>
        <v>¿Identifico si mis actividades de manejo pueden llegar a aumentar o mitigar la gravedad de los desastres naturales sobre mi Unidad de Manejo?</v>
      </c>
      <c r="E257" s="64" t="str">
        <f>+Respuestas!E255</f>
        <v>CMC</v>
      </c>
      <c r="F257" s="73" t="str">
        <f>+'P10'!E45</f>
        <v>CRB</v>
      </c>
      <c r="G257" s="160">
        <f>+'P10'!F45</f>
        <v>0</v>
      </c>
      <c r="H257" s="19" t="str">
        <f>+'P10'!G45</f>
        <v>No Aplica</v>
      </c>
    </row>
    <row r="258" spans="1:8" ht="30" x14ac:dyDescent="0.35">
      <c r="A258" s="62">
        <f>Respuestas!C256</f>
        <v>185</v>
      </c>
      <c r="B258" s="62">
        <v>10</v>
      </c>
      <c r="C258" s="49" t="str">
        <f>Respuestas!D256</f>
        <v>10.9</v>
      </c>
      <c r="D258" s="63" t="str">
        <f>Respuestas!F256</f>
        <v>¿Realizo las actividades de forma que se reduzcan los riesgos de desastres naturales, incluidos los incendios, en mi Unidad de Manejo y en las inmediaciones?</v>
      </c>
      <c r="E258" s="64" t="str">
        <f>+Respuestas!E256</f>
        <v>CMC</v>
      </c>
      <c r="F258" s="73" t="str">
        <f>+'P10'!E46</f>
        <v>CRB</v>
      </c>
      <c r="G258" s="160">
        <f>+'P10'!F46</f>
        <v>0</v>
      </c>
      <c r="H258" s="19" t="str">
        <f>+'P10'!G46</f>
        <v>No Aplica</v>
      </c>
    </row>
    <row r="259" spans="1:8" x14ac:dyDescent="0.35">
      <c r="A259" s="62">
        <f>Respuestas!C257</f>
        <v>186</v>
      </c>
      <c r="B259" s="62">
        <v>10</v>
      </c>
      <c r="C259" s="49" t="str">
        <f>Respuestas!D257</f>
        <v>10.10</v>
      </c>
      <c r="D259" s="63" t="str">
        <f>Respuestas!F257</f>
        <v>¿Protejo los valores ambientales si construyo, mantengo y uso infraestructura y caminos?</v>
      </c>
      <c r="E259" s="64" t="str">
        <f>+Respuestas!E257</f>
        <v>CC</v>
      </c>
      <c r="F259" s="73" t="str">
        <f>+'P10'!E47</f>
        <v>CRB</v>
      </c>
      <c r="G259" s="160">
        <f>+'P10'!F47</f>
        <v>0</v>
      </c>
      <c r="H259" s="19" t="str">
        <f>+'P10'!G47</f>
        <v>No Aplica</v>
      </c>
    </row>
    <row r="260" spans="1:8" ht="30" x14ac:dyDescent="0.35">
      <c r="A260" s="62">
        <f>Respuestas!C258</f>
        <v>187</v>
      </c>
      <c r="B260" s="62">
        <v>10</v>
      </c>
      <c r="C260" s="49" t="str">
        <f>Respuestas!D258</f>
        <v>10.11</v>
      </c>
      <c r="D260" s="63" t="str">
        <f>Respuestas!F258</f>
        <v>¿Protejo los valores ambientales, los Altos Valores de Conservación y los árboles remanentes en pie cuando talo árboles o aprovecho productos forestales no maderables?</v>
      </c>
      <c r="E260" s="64" t="str">
        <f>+Respuestas!E258</f>
        <v>CC</v>
      </c>
      <c r="F260" s="73" t="str">
        <f>+'P10'!E48</f>
        <v>CRB</v>
      </c>
      <c r="G260" s="160">
        <f>+'P10'!F48</f>
        <v>0</v>
      </c>
      <c r="H260" s="19" t="str">
        <f>+'P10'!G48</f>
        <v>No Aplica</v>
      </c>
    </row>
    <row r="261" spans="1:8" x14ac:dyDescent="0.35">
      <c r="A261" s="62"/>
      <c r="B261" s="62"/>
      <c r="C261" s="49"/>
      <c r="D261" s="63"/>
      <c r="E261" s="64"/>
      <c r="F261" s="64"/>
      <c r="G261" s="160">
        <f>+G260</f>
        <v>0</v>
      </c>
      <c r="H261" s="19"/>
    </row>
    <row r="262" spans="1:8" x14ac:dyDescent="0.35">
      <c r="A262" s="62">
        <f>Respuestas!C260</f>
        <v>188</v>
      </c>
      <c r="B262" s="62">
        <v>10</v>
      </c>
      <c r="C262" s="49" t="str">
        <f>Respuestas!D260</f>
        <v>10.11</v>
      </c>
      <c r="D262" s="63" t="str">
        <f>Respuestas!F260</f>
        <v>¿Reparo y/o mitigo inmediatamente cualquier daño que causé a los valores ambientales?</v>
      </c>
      <c r="E262" s="64" t="str">
        <f>+Respuestas!E260</f>
        <v>CC</v>
      </c>
      <c r="F262" s="73">
        <f>+'P10'!E50</f>
        <v>0</v>
      </c>
      <c r="G262" s="160">
        <f>+'P10'!F50</f>
        <v>0</v>
      </c>
      <c r="H262" s="19" t="str">
        <f>+'P10'!G50</f>
        <v>No Aplica</v>
      </c>
    </row>
    <row r="263" spans="1:8" x14ac:dyDescent="0.35">
      <c r="A263" s="62"/>
      <c r="B263" s="62"/>
      <c r="C263" s="49"/>
      <c r="D263" s="63"/>
      <c r="E263" s="64"/>
      <c r="F263" s="64"/>
      <c r="G263" s="160">
        <f>+G262</f>
        <v>0</v>
      </c>
      <c r="H263" s="19"/>
    </row>
    <row r="264" spans="1:8" x14ac:dyDescent="0.35">
      <c r="A264" s="62">
        <f>Respuestas!C262</f>
        <v>189</v>
      </c>
      <c r="B264" s="62">
        <v>10</v>
      </c>
      <c r="C264" s="49" t="str">
        <f>Respuestas!D262</f>
        <v>10.11</v>
      </c>
      <c r="D264" s="63" t="str">
        <f>Respuestas!F262</f>
        <v>¿Dejo material muerto y en descomposición en el bosque, después del aprovechamiento para conservar los valores ambientales?</v>
      </c>
      <c r="E264" s="64" t="str">
        <f>+Respuestas!E262</f>
        <v>CC</v>
      </c>
      <c r="F264" s="73">
        <f>+'P10'!E52</f>
        <v>0</v>
      </c>
      <c r="G264" s="149">
        <f>+'P10'!F52</f>
        <v>0</v>
      </c>
      <c r="H264" s="19" t="str">
        <f>+'P10'!G52</f>
        <v>No Aplica</v>
      </c>
    </row>
    <row r="265" spans="1:8" x14ac:dyDescent="0.35">
      <c r="A265" s="62">
        <f>Respuestas!C263</f>
        <v>190</v>
      </c>
      <c r="B265" s="62">
        <v>10</v>
      </c>
      <c r="C265" s="49" t="str">
        <f>Respuestas!D263</f>
        <v>10.12</v>
      </c>
      <c r="D265" s="63" t="str">
        <f>Respuestas!F263</f>
        <v>¿Limpio, recojo, transporto y elimino residuos no perteneciente al bosque de forma adecuada?</v>
      </c>
      <c r="E265" s="64" t="str">
        <f>+Respuestas!E263</f>
        <v>CMC</v>
      </c>
      <c r="F265" s="73">
        <f>+'P10'!E53</f>
        <v>0</v>
      </c>
      <c r="G265" s="77">
        <f>+'P10'!F53</f>
        <v>0</v>
      </c>
      <c r="H265" s="19" t="str">
        <f>+'P10'!G53</f>
        <v>No Aplica</v>
      </c>
    </row>
    <row r="266" spans="1:8" x14ac:dyDescent="0.35">
      <c r="A266" s="62"/>
      <c r="B266" s="62"/>
      <c r="C266" s="49"/>
      <c r="D266" s="63"/>
      <c r="E266" s="64"/>
      <c r="F266" s="64"/>
      <c r="G266" s="77">
        <f>+G265</f>
        <v>0</v>
      </c>
      <c r="H266" s="19"/>
    </row>
    <row r="267" spans="1:8" x14ac:dyDescent="0.35">
      <c r="A267" s="62"/>
      <c r="B267" s="62"/>
      <c r="C267" s="49"/>
      <c r="D267" s="63"/>
      <c r="E267" s="64"/>
      <c r="F267" s="64"/>
      <c r="G267" s="149">
        <f>+G266</f>
        <v>0</v>
      </c>
      <c r="H267" s="19"/>
    </row>
  </sheetData>
  <sheetProtection algorithmName="SHA-512" hashValue="pZIBDgx0O0P4s8QOj1JnnAqc4W6M9tMMS6aSZyoiffFLvNNb9TBDnEK/WGOMB/Pmh3VG3V5I6rvlSlUKRp8X1g==" saltValue="t/FTRMjKL7hWiA8Iu8b30g==" spinCount="100000" sheet="1" formatCells="0" formatRows="0" autoFilter="0" pivotTables="0"/>
  <mergeCells count="4">
    <mergeCell ref="A1:H1"/>
    <mergeCell ref="A2:H2"/>
    <mergeCell ref="A3:H3"/>
    <mergeCell ref="A5:H10"/>
  </mergeCells>
  <conditionalFormatting sqref="A13:D267">
    <cfRule type="expression" dxfId="22" priority="2">
      <formula>$E13="CMC"</formula>
    </cfRule>
  </conditionalFormatting>
  <conditionalFormatting sqref="A13:F64 F65:F66 A65:E67 A68:F69 A70:E70 A71:F71 A72:E75 A76:F77 A78:E81 A82:F82 A83:E84 A85:F85 A86:E87 A88:F88 A89:E96 A97:F97 A98:E101 A102:F102 A103:E103 A104:F104 A105:E105 A106:F106 A107:E108 A109:F109 A110:E119 A120:F120 A121:E122 A123:F123 A124:E132 A133:F133 A134:E135 A136:F136 A137:E139 A140:F141 A142:E156 A157:F157 A158:E161 A162:F163 A164:E164 A165:F165 A166:E166 A167:F167 A168:E170 A171:F172 A173:E174 A175:F175 A176:E176 A177:F177 A178:E178 A179:F179 A180:E181 A182:F182 A183:E184 A185:F185 A186:E187 A188:F188 A189:E189 A190:F190 A191:E202 A203:F203 A204:E225 A226:F226 A227:E230 A231:F231 A232:E232 A233:F233 A234:E239 A240:F243 A244:E246 A247:F248 A249:E250 A251:F251 A252:E255 A256:F256 A257:E260 A261:F261 A262:E262 A263:F263 A264:E265 A266:F267">
    <cfRule type="expression" dxfId="21" priority="1">
      <formula>$E13="CC"</formula>
    </cfRule>
  </conditionalFormatting>
  <conditionalFormatting sqref="E13:F64 F65:F66 E65:E67 E68:F69 E70 E71:F71 E72:E75 E76:F77 E78:E81 E82:F82 E83:E84 E85:F85 E86:E87 E88:F88 E89:E96 E97:F97 E98:E101 E102:F102 E103 E104:F104 E105 E106:F106 E107:E108 E109:F109 E110:E119 E120:F120 E121:E122 E123:F123 E124:E132 E133:F133 E134:E135 E136:F136 E137:E139 E140:F141 E142:E156 E157:F157 E158:E161 E162:F163 E164 E165:F165 E166 E167:F167 E168:E170 E171:F172 E173:E174 E175:F175 E176 E177:F177 E178 E179:F179 E180:E181 E182:F182 E183:E184 E185:F185 E186:E187 E188:F188 E189 E190:F190 E191:E202 E203:F203 E204:E225 E226:F226 E227:E230 E231:F231 E232 E233:F233 E234:E239 E240:F243 E244:E246 E247:F248 E249:E250 E251:F251 E252:E255 E256:F256 E257:E260 E261:F261 E262 E263:F263 E264:E265 E266:F267">
    <cfRule type="containsText" dxfId="20" priority="3" operator="containsText" text="CMC">
      <formula>NOT(ISERROR(SEARCH("CMC",E13)))</formula>
    </cfRule>
    <cfRule type="containsText" dxfId="19" priority="4" operator="containsText" text="CC">
      <formula>NOT(ISERROR(SEARCH("CC",E13)))</formula>
    </cfRule>
  </conditionalFormatting>
  <conditionalFormatting sqref="H13:H267">
    <cfRule type="containsText" dxfId="18" priority="5" operator="containsText" text="Conformidad">
      <formula>NOT(ISERROR(SEARCH("Conformidad",H13)))</formula>
    </cfRule>
    <cfRule type="containsText" dxfId="17" priority="6" operator="containsText" text="No conforme">
      <formula>NOT(ISERROR(SEARCH("No conforme",H13)))</formula>
    </cfRule>
  </conditionalFormatting>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FCC30-2C21-432F-9CB7-64DFA50D31CB}">
  <sheetPr>
    <tabColor rgb="FF8ABADD"/>
  </sheetPr>
  <dimension ref="A1:J267"/>
  <sheetViews>
    <sheetView showZeros="0" zoomScale="70" zoomScaleNormal="70" workbookViewId="0">
      <pane xSplit="10" ySplit="12" topLeftCell="K32" activePane="bottomRight" state="frozen"/>
      <selection pane="topRight" activeCell="K1" sqref="K1"/>
      <selection pane="bottomLeft" activeCell="A13" sqref="A13"/>
      <selection pane="bottomRight" activeCell="I13" sqref="I13"/>
    </sheetView>
  </sheetViews>
  <sheetFormatPr defaultColWidth="11.54296875" defaultRowHeight="15" x14ac:dyDescent="0.35"/>
  <cols>
    <col min="1" max="1" width="15" style="68" bestFit="1" customWidth="1"/>
    <col min="2" max="2" width="9" style="68" bestFit="1" customWidth="1"/>
    <col min="3" max="3" width="8.26953125" style="68" bestFit="1" customWidth="1"/>
    <col min="4" max="4" width="60.7265625" style="68" customWidth="1"/>
    <col min="5" max="5" width="7.1796875" style="68" customWidth="1"/>
    <col min="6" max="6" width="10.26953125" style="68" hidden="1" customWidth="1"/>
    <col min="7" max="7" width="10.54296875" style="68" bestFit="1" customWidth="1"/>
    <col min="8" max="8" width="20.7265625" style="68" bestFit="1" customWidth="1"/>
    <col min="9" max="9" width="15.54296875" style="68" customWidth="1"/>
    <col min="10" max="10" width="58.7265625" style="68" customWidth="1"/>
    <col min="11" max="11" width="3.54296875" style="68" customWidth="1"/>
    <col min="12" max="16384" width="11.54296875" style="68"/>
  </cols>
  <sheetData>
    <row r="1" spans="1:10" ht="24.5" x14ac:dyDescent="0.35">
      <c r="A1" s="184" t="s">
        <v>576</v>
      </c>
      <c r="B1" s="185"/>
      <c r="C1" s="185"/>
      <c r="D1" s="185"/>
      <c r="E1" s="185"/>
      <c r="F1" s="185"/>
      <c r="G1" s="185"/>
      <c r="H1" s="185"/>
      <c r="I1" s="185"/>
      <c r="J1" s="186"/>
    </row>
    <row r="2" spans="1:10" ht="75" hidden="1" customHeight="1" x14ac:dyDescent="0.35">
      <c r="A2" s="182" t="s">
        <v>577</v>
      </c>
      <c r="B2" s="182"/>
      <c r="C2" s="183"/>
      <c r="D2" s="183"/>
      <c r="E2" s="183"/>
      <c r="F2" s="183"/>
      <c r="G2" s="183"/>
      <c r="H2" s="183"/>
      <c r="I2" s="183"/>
      <c r="J2" s="183"/>
    </row>
    <row r="3" spans="1:10" x14ac:dyDescent="0.35">
      <c r="A3" s="180" t="s">
        <v>686</v>
      </c>
      <c r="B3" s="180"/>
      <c r="C3" s="180"/>
      <c r="D3" s="180"/>
      <c r="E3" s="180"/>
      <c r="F3" s="180"/>
      <c r="G3" s="180"/>
      <c r="H3" s="180"/>
      <c r="I3" s="180"/>
      <c r="J3" s="180"/>
    </row>
    <row r="4" spans="1:10" ht="5.15" customHeight="1" x14ac:dyDescent="0.35">
      <c r="A4" s="1"/>
      <c r="B4" s="1"/>
      <c r="C4" s="1"/>
      <c r="D4" s="1"/>
      <c r="E4" s="1"/>
      <c r="F4" s="1"/>
      <c r="G4" s="1"/>
      <c r="H4" s="1"/>
      <c r="I4" s="1"/>
      <c r="J4" s="1"/>
    </row>
    <row r="5" spans="1:10" x14ac:dyDescent="0.35">
      <c r="A5" s="181"/>
      <c r="B5" s="181"/>
      <c r="C5" s="181"/>
      <c r="D5" s="181"/>
      <c r="E5" s="181"/>
      <c r="F5" s="181"/>
      <c r="G5" s="181"/>
      <c r="H5" s="181"/>
      <c r="I5" s="181"/>
      <c r="J5" s="181"/>
    </row>
    <row r="6" spans="1:10" x14ac:dyDescent="0.35">
      <c r="A6" s="181"/>
      <c r="B6" s="181"/>
      <c r="C6" s="181"/>
      <c r="D6" s="181"/>
      <c r="E6" s="181"/>
      <c r="F6" s="181"/>
      <c r="G6" s="181"/>
      <c r="H6" s="181"/>
      <c r="I6" s="181"/>
      <c r="J6" s="181"/>
    </row>
    <row r="7" spans="1:10" x14ac:dyDescent="0.35">
      <c r="A7" s="181"/>
      <c r="B7" s="181"/>
      <c r="C7" s="181"/>
      <c r="D7" s="181"/>
      <c r="E7" s="181"/>
      <c r="F7" s="181"/>
      <c r="G7" s="181"/>
      <c r="H7" s="181"/>
      <c r="I7" s="181"/>
      <c r="J7" s="181"/>
    </row>
    <row r="8" spans="1:10" x14ac:dyDescent="0.35">
      <c r="A8" s="181"/>
      <c r="B8" s="181"/>
      <c r="C8" s="181"/>
      <c r="D8" s="181"/>
      <c r="E8" s="181"/>
      <c r="F8" s="181"/>
      <c r="G8" s="181"/>
      <c r="H8" s="181"/>
      <c r="I8" s="181"/>
      <c r="J8" s="181"/>
    </row>
    <row r="9" spans="1:10" x14ac:dyDescent="0.35">
      <c r="A9" s="181"/>
      <c r="B9" s="181"/>
      <c r="C9" s="181"/>
      <c r="D9" s="181"/>
      <c r="E9" s="181"/>
      <c r="F9" s="181"/>
      <c r="G9" s="181"/>
      <c r="H9" s="181"/>
      <c r="I9" s="181"/>
      <c r="J9" s="181"/>
    </row>
    <row r="10" spans="1:10" x14ac:dyDescent="0.35">
      <c r="A10" s="181"/>
      <c r="B10" s="181"/>
      <c r="C10" s="181"/>
      <c r="D10" s="181"/>
      <c r="E10" s="181"/>
      <c r="F10" s="181"/>
      <c r="G10" s="181"/>
      <c r="H10" s="181"/>
      <c r="I10" s="181"/>
      <c r="J10" s="181"/>
    </row>
    <row r="11" spans="1:10" ht="5.15" customHeight="1" x14ac:dyDescent="0.35">
      <c r="A11" s="35"/>
      <c r="B11" s="35"/>
      <c r="C11" s="35"/>
      <c r="D11" s="35"/>
      <c r="E11" s="35"/>
      <c r="F11" s="35"/>
      <c r="G11" s="35"/>
      <c r="H11" s="35"/>
      <c r="I11" s="35"/>
      <c r="J11" s="35"/>
    </row>
    <row r="12" spans="1:10" ht="15.5" thickBot="1" x14ac:dyDescent="0.4">
      <c r="A12" s="36" t="s">
        <v>578</v>
      </c>
      <c r="B12" s="36" t="s">
        <v>592</v>
      </c>
      <c r="C12" s="37" t="s">
        <v>13</v>
      </c>
      <c r="D12" s="60" t="s">
        <v>579</v>
      </c>
      <c r="E12" s="38" t="s">
        <v>14</v>
      </c>
      <c r="F12" s="38" t="s">
        <v>580</v>
      </c>
      <c r="G12" s="39" t="s">
        <v>16</v>
      </c>
      <c r="H12" s="38" t="s">
        <v>581</v>
      </c>
      <c r="I12" s="38" t="s">
        <v>18</v>
      </c>
      <c r="J12" s="138" t="s">
        <v>582</v>
      </c>
    </row>
    <row r="13" spans="1:10" ht="30.5" thickTop="1" x14ac:dyDescent="0.35">
      <c r="A13" s="62">
        <f>Respuestas!C11</f>
        <v>1</v>
      </c>
      <c r="B13" s="62">
        <v>1</v>
      </c>
      <c r="C13" s="62" t="str">
        <f>Respuestas!D11</f>
        <v>1.1</v>
      </c>
      <c r="D13" s="63" t="str">
        <f>Respuestas!F11</f>
        <v>¿Tengo un documento de autorización legal para el desarrollo de mi actividad como productor/empresa/organización?</v>
      </c>
      <c r="E13" s="64" t="str">
        <f>+Respuestas!E11</f>
        <v>CMC</v>
      </c>
      <c r="F13" s="64">
        <f>+Principio1[[#This Row],[CRB]]</f>
        <v>0</v>
      </c>
      <c r="G13" s="53">
        <f>+Principio1[[#This Row],[Respuesta]]</f>
        <v>0</v>
      </c>
      <c r="H13" s="43" t="str">
        <f>+Principio1[[#This Row],[Nivel de conformidad]]</f>
        <v>No Aplica</v>
      </c>
      <c r="I13" s="44" t="str">
        <f>+Principio1[[#This Row],[Tipo de Acción]]</f>
        <v xml:space="preserve"> </v>
      </c>
      <c r="J13" s="45" t="str">
        <f>+Principio1[[#This Row],[Actividades]]</f>
        <v>En espera de su respuesta</v>
      </c>
    </row>
    <row r="14" spans="1:10" ht="30" x14ac:dyDescent="0.35">
      <c r="A14" s="62">
        <f>Respuestas!C12</f>
        <v>2</v>
      </c>
      <c r="B14" s="62">
        <v>1</v>
      </c>
      <c r="C14" s="62" t="str">
        <f>Respuestas!D12</f>
        <v>1.2</v>
      </c>
      <c r="D14" s="63" t="str">
        <f>Respuestas!F12</f>
        <v>¿Tengo un documento que demuestre que tengo derecho a utilizar mi Unidad de Manejo?</v>
      </c>
      <c r="E14" s="64" t="str">
        <f>+Respuestas!E12</f>
        <v>CC</v>
      </c>
      <c r="F14" s="64">
        <f>+Principio1[[#This Row],[CRB]]</f>
        <v>0</v>
      </c>
      <c r="G14" s="53">
        <f>+Principio1[[#This Row],[Respuesta]]</f>
        <v>0</v>
      </c>
      <c r="H14" s="48" t="str">
        <f>+Principio1[[#This Row],[Nivel de conformidad]]</f>
        <v>No Aplica</v>
      </c>
      <c r="I14" s="49" t="str">
        <f>+Principio1[[#This Row],[Tipo de Acción]]</f>
        <v xml:space="preserve"> </v>
      </c>
      <c r="J14" s="50" t="str">
        <f>+Principio1[[#This Row],[Actividades]]</f>
        <v>En espera de su respuesta</v>
      </c>
    </row>
    <row r="15" spans="1:10" x14ac:dyDescent="0.35">
      <c r="A15" s="62">
        <f>Respuestas!C13</f>
        <v>3</v>
      </c>
      <c r="B15" s="62">
        <v>1</v>
      </c>
      <c r="C15" s="62" t="str">
        <f>Respuestas!D13</f>
        <v>1.2</v>
      </c>
      <c r="D15" s="63" t="str">
        <f>Respuestas!F13</f>
        <v>¿Sé dónde están los límites de mi Unidad de Manejo?</v>
      </c>
      <c r="E15" s="64" t="str">
        <f>+Respuestas!E13</f>
        <v>CC</v>
      </c>
      <c r="F15" s="64">
        <f>+Principio1[[#This Row],[CRB]]</f>
        <v>0</v>
      </c>
      <c r="G15" s="53">
        <f>+Principio1[[#This Row],[Respuesta]]</f>
        <v>0</v>
      </c>
      <c r="H15" s="48" t="str">
        <f>+Principio1[[#This Row],[Nivel de conformidad]]</f>
        <v>No Aplica</v>
      </c>
      <c r="I15" s="49" t="str">
        <f>+Principio1[[#This Row],[Tipo de Acción]]</f>
        <v xml:space="preserve"> </v>
      </c>
      <c r="J15" s="50" t="str">
        <f>+Principio1[[#This Row],[Actividades]]</f>
        <v>En espera de su respuesta</v>
      </c>
    </row>
    <row r="16" spans="1:10" ht="30" x14ac:dyDescent="0.35">
      <c r="A16" s="62">
        <f>Respuestas!C14</f>
        <v>4</v>
      </c>
      <c r="B16" s="62">
        <v>1</v>
      </c>
      <c r="C16" s="62" t="str">
        <f>Respuestas!D14</f>
        <v>1.2</v>
      </c>
      <c r="D16" s="63" t="str">
        <f>Respuestas!F14</f>
        <v>¿Tengo un mapa donde se pueden ver los límites de mi Unidad de Manejo?</v>
      </c>
      <c r="E16" s="64" t="str">
        <f>+Respuestas!E14</f>
        <v>CC</v>
      </c>
      <c r="F16" s="64">
        <f>+Principio1[[#This Row],[CRB]]</f>
        <v>0</v>
      </c>
      <c r="G16" s="53">
        <f>+Principio1[[#This Row],[Respuesta]]</f>
        <v>0</v>
      </c>
      <c r="H16" s="48" t="str">
        <f>+Principio1[[#This Row],[Nivel de conformidad]]</f>
        <v>No Aplica</v>
      </c>
      <c r="I16" s="49" t="str">
        <f>+Principio1[[#This Row],[Tipo de Acción]]</f>
        <v xml:space="preserve"> </v>
      </c>
      <c r="J16" s="50" t="str">
        <f>+Principio1[[#This Row],[Actividades]]</f>
        <v>En espera de su respuesta</v>
      </c>
    </row>
    <row r="17" spans="1:10" ht="30" x14ac:dyDescent="0.35">
      <c r="A17" s="62">
        <f>Respuestas!C15</f>
        <v>5</v>
      </c>
      <c r="B17" s="62">
        <v>1</v>
      </c>
      <c r="C17" s="62" t="str">
        <f>Respuestas!D15</f>
        <v>1.3</v>
      </c>
      <c r="D17" s="63" t="str">
        <f>Respuestas!F15</f>
        <v>¿Conozco y entiendo las leyes y los convenios internacionales que debo cumplir por la actividad forestal que realizo?</v>
      </c>
      <c r="E17" s="64" t="str">
        <f>+Respuestas!E15</f>
        <v>CC</v>
      </c>
      <c r="F17" s="64">
        <f>+Principio1[[#This Row],[CRB]]</f>
        <v>0</v>
      </c>
      <c r="G17" s="53">
        <f>+Principio1[[#This Row],[Respuesta]]</f>
        <v>0</v>
      </c>
      <c r="H17" s="48" t="str">
        <f>+Principio1[[#This Row],[Nivel de conformidad]]</f>
        <v>No Aplica</v>
      </c>
      <c r="I17" s="49" t="str">
        <f>+Principio1[[#This Row],[Tipo de Acción]]</f>
        <v xml:space="preserve"> </v>
      </c>
      <c r="J17" s="50" t="str">
        <f>+Principio1[[#This Row],[Actividades]]</f>
        <v>En espera de su respuesta</v>
      </c>
    </row>
    <row r="18" spans="1:10" ht="30" x14ac:dyDescent="0.35">
      <c r="A18" s="62">
        <f>Respuestas!C16</f>
        <v>5</v>
      </c>
      <c r="B18" s="62">
        <v>1</v>
      </c>
      <c r="C18" s="62" t="str">
        <f>Respuestas!D16</f>
        <v>1.3</v>
      </c>
      <c r="D18" s="63" t="str">
        <f>Respuestas!F16</f>
        <v>¿Conozco y entiendo las leyes y los convenios internacionales que debo cumplir por la actividad forestal que realizo?</v>
      </c>
      <c r="E18" s="64" t="str">
        <f>+Respuestas!E16</f>
        <v>CC</v>
      </c>
      <c r="F18" s="64">
        <f>+Principio1[[#This Row],[CRB]]</f>
        <v>0</v>
      </c>
      <c r="G18" s="53">
        <f>+Principio1[[#This Row],[Respuesta]]</f>
        <v>0</v>
      </c>
      <c r="H18" s="48" t="str">
        <f>+Principio1[[#This Row],[Nivel de conformidad]]</f>
        <v>No Aplica</v>
      </c>
      <c r="I18" s="49" t="str">
        <f>+Principio1[[#This Row],[Tipo de Acción]]</f>
        <v xml:space="preserve"> </v>
      </c>
      <c r="J18" s="50" t="str">
        <f>+Principio1[[#This Row],[Actividades]]</f>
        <v>En espera de su respuesta</v>
      </c>
    </row>
    <row r="19" spans="1:10" ht="45" x14ac:dyDescent="0.35">
      <c r="A19" s="62">
        <f>Respuestas!C17</f>
        <v>6</v>
      </c>
      <c r="B19" s="62">
        <v>1</v>
      </c>
      <c r="C19" s="62" t="str">
        <f>Respuestas!D17</f>
        <v>1.3</v>
      </c>
      <c r="D19" s="63" t="str">
        <f>Respuestas!F17</f>
        <v>¿Puedo demostrar que cumplo con las leyes y los convenios internacionales que me tocan por la actividad forestal que realizo?</v>
      </c>
      <c r="E19" s="64" t="str">
        <f>+Respuestas!E17</f>
        <v>CC</v>
      </c>
      <c r="F19" s="64">
        <f>+Principio1[[#This Row],[CRB]]</f>
        <v>0</v>
      </c>
      <c r="G19" s="53">
        <f>+Principio1[[#This Row],[Respuesta]]</f>
        <v>0</v>
      </c>
      <c r="H19" s="48" t="str">
        <f>+Principio1[[#This Row],[Nivel de conformidad]]</f>
        <v>No Aplica</v>
      </c>
      <c r="I19" s="49" t="str">
        <f>+Principio1[[#This Row],[Tipo de Acción]]</f>
        <v xml:space="preserve"> </v>
      </c>
      <c r="J19" s="50" t="str">
        <f>+Principio1[[#This Row],[Actividades]]</f>
        <v>En espera de su respuesta</v>
      </c>
    </row>
    <row r="20" spans="1:10" ht="30" x14ac:dyDescent="0.35">
      <c r="A20" s="62">
        <f>Respuestas!C18</f>
        <v>7</v>
      </c>
      <c r="B20" s="62">
        <v>1</v>
      </c>
      <c r="C20" s="62" t="str">
        <f>Respuestas!D18</f>
        <v>1.3</v>
      </c>
      <c r="D20" s="63" t="str">
        <f>Respuestas!F18</f>
        <v>¿Pago a tiempo todos los impuestos y tasas por mi Unidad de Manejo y por la actividad forestal que realizo?</v>
      </c>
      <c r="E20" s="64" t="str">
        <f>+Respuestas!E18</f>
        <v>CC</v>
      </c>
      <c r="F20" s="64">
        <f>+Principio1[[#This Row],[CRB]]</f>
        <v>0</v>
      </c>
      <c r="G20" s="53">
        <f>+Principio1[[#This Row],[Respuesta]]</f>
        <v>0</v>
      </c>
      <c r="H20" s="48" t="str">
        <f>+Principio1[[#This Row],[Nivel de conformidad]]</f>
        <v>No Aplica</v>
      </c>
      <c r="I20" s="49" t="str">
        <f>+Principio1[[#This Row],[Tipo de Acción]]</f>
        <v xml:space="preserve"> </v>
      </c>
      <c r="J20" s="50" t="str">
        <f>+Principio1[[#This Row],[Actividades]]</f>
        <v>En espera de su respuesta</v>
      </c>
    </row>
    <row r="21" spans="1:10" ht="30" x14ac:dyDescent="0.35">
      <c r="A21" s="62">
        <f>Respuestas!C19</f>
        <v>7</v>
      </c>
      <c r="B21" s="62">
        <v>1</v>
      </c>
      <c r="C21" s="62" t="str">
        <f>Respuestas!D19</f>
        <v>1.3</v>
      </c>
      <c r="D21" s="63" t="str">
        <f>Respuestas!F19</f>
        <v>¿Pago a tiempo todos los impuestos y tasas por mi Unidad de Manejo y por la actividad forestal que realizo?</v>
      </c>
      <c r="E21" s="64" t="str">
        <f>+Respuestas!E19</f>
        <v>CC</v>
      </c>
      <c r="F21" s="64">
        <f>+Principio1[[#This Row],[CRB]]</f>
        <v>0</v>
      </c>
      <c r="G21" s="53">
        <f>+Principio1[[#This Row],[Respuesta]]</f>
        <v>0</v>
      </c>
      <c r="H21" s="48" t="str">
        <f>+Principio1[[#This Row],[Nivel de conformidad]]</f>
        <v>No Aplica</v>
      </c>
      <c r="I21" s="49" t="str">
        <f>+Principio1[[#This Row],[Tipo de Acción]]</f>
        <v xml:space="preserve"> </v>
      </c>
      <c r="J21" s="50" t="str">
        <f>+Principio1[[#This Row],[Actividades]]</f>
        <v>En espera de su respuesta</v>
      </c>
    </row>
    <row r="22" spans="1:10" ht="45" x14ac:dyDescent="0.35">
      <c r="A22" s="62">
        <f>Respuestas!C20</f>
        <v>8</v>
      </c>
      <c r="B22" s="62">
        <v>1</v>
      </c>
      <c r="C22" s="62" t="str">
        <f>Respuestas!D20</f>
        <v>1.4</v>
      </c>
      <c r="D22" s="63" t="str">
        <f>Respuestas!F20</f>
        <v>¿Protejo mi Unidad de Manejo de las actividades ilegales de aprovechamiento, caza, pesca, captura, recolección, asentamiento y otras actividades no autorizadas?</v>
      </c>
      <c r="E22" s="64" t="str">
        <f>+Respuestas!E20</f>
        <v>CMC</v>
      </c>
      <c r="F22" s="64">
        <f>+Principio1[[#This Row],[CRB]]</f>
        <v>0</v>
      </c>
      <c r="G22" s="53">
        <f>+Principio1[[#This Row],[Respuesta]]</f>
        <v>0</v>
      </c>
      <c r="H22" s="48" t="str">
        <f>+Principio1[[#This Row],[Nivel de conformidad]]</f>
        <v>No Aplica</v>
      </c>
      <c r="I22" s="49" t="str">
        <f>+Principio1[[#This Row],[Tipo de Acción]]</f>
        <v xml:space="preserve"> </v>
      </c>
      <c r="J22" s="50" t="str">
        <f>+Principio1[[#This Row],[Actividades]]</f>
        <v>En espera de su respuesta</v>
      </c>
    </row>
    <row r="23" spans="1:10" ht="45" x14ac:dyDescent="0.35">
      <c r="A23" s="62">
        <f>Respuestas!C21</f>
        <v>8</v>
      </c>
      <c r="B23" s="62">
        <v>1</v>
      </c>
      <c r="C23" s="62" t="str">
        <f>Respuestas!D21</f>
        <v>1.4</v>
      </c>
      <c r="D23" s="63" t="str">
        <f>Respuestas!F21</f>
        <v>¿Protejo mi Unidad de Manejo de las actividades ilegales de aprovechamiento, caza, pesca, captura, recolección, asentamiento y otras actividades no autorizadas?</v>
      </c>
      <c r="E23" s="64" t="str">
        <f>+Respuestas!E21</f>
        <v>CMC</v>
      </c>
      <c r="F23" s="64">
        <f>+Principio1[[#This Row],[CRB]]</f>
        <v>0</v>
      </c>
      <c r="G23" s="53">
        <f>+Principio1[[#This Row],[Respuesta]]</f>
        <v>0</v>
      </c>
      <c r="H23" s="48" t="str">
        <f>+Principio1[[#This Row],[Nivel de conformidad]]</f>
        <v>No Aplica</v>
      </c>
      <c r="I23" s="49" t="str">
        <f>+Principio1[[#This Row],[Tipo de Acción]]</f>
        <v xml:space="preserve"> </v>
      </c>
      <c r="J23" s="50" t="str">
        <f>+Principio1[[#This Row],[Actividades]]</f>
        <v>En espera de su respuesta</v>
      </c>
    </row>
    <row r="24" spans="1:10" ht="45" x14ac:dyDescent="0.35">
      <c r="A24" s="62">
        <f>Respuestas!C22</f>
        <v>8</v>
      </c>
      <c r="B24" s="62">
        <v>1</v>
      </c>
      <c r="C24" s="62" t="str">
        <f>Respuestas!D22</f>
        <v>1.4</v>
      </c>
      <c r="D24" s="63" t="str">
        <f>Respuestas!F22</f>
        <v>¿Protejo mi Unidad de Manejo de las actividades ilegales de aprovechamiento, caza, pesca, captura, recolección, asentamiento y otras actividades no autorizadas?</v>
      </c>
      <c r="E24" s="64" t="str">
        <f>+Respuestas!E22</f>
        <v>CMC</v>
      </c>
      <c r="F24" s="64">
        <f>+Principio1[[#This Row],[CRB]]</f>
        <v>0</v>
      </c>
      <c r="G24" s="53">
        <f>+Principio1[[#This Row],[Respuesta]]</f>
        <v>0</v>
      </c>
      <c r="H24" s="48" t="str">
        <f>+Principio1[[#This Row],[Nivel de conformidad]]</f>
        <v>No Aplica</v>
      </c>
      <c r="I24" s="49" t="str">
        <f>+Principio1[[#This Row],[Tipo de Acción]]</f>
        <v xml:space="preserve"> </v>
      </c>
      <c r="J24" s="50" t="str">
        <f>+Principio1[[#This Row],[Actividades]]</f>
        <v>En espera de su respuesta</v>
      </c>
    </row>
    <row r="25" spans="1:10" ht="30" x14ac:dyDescent="0.35">
      <c r="A25" s="62">
        <f>Respuestas!C23</f>
        <v>9</v>
      </c>
      <c r="B25" s="62">
        <v>1</v>
      </c>
      <c r="C25" s="62" t="str">
        <f>Respuestas!D23</f>
        <v>1.4</v>
      </c>
      <c r="D25" s="63" t="str">
        <f>Respuestas!F23</f>
        <v>¿Colaboro con instituciones gubernamentales en materia de protección contra actividades ilegales?</v>
      </c>
      <c r="E25" s="64" t="str">
        <f>+Respuestas!E23</f>
        <v>CMC</v>
      </c>
      <c r="F25" s="64">
        <f>+Principio1[[#This Row],[CRB]]</f>
        <v>0</v>
      </c>
      <c r="G25" s="53">
        <f>+Principio1[[#This Row],[Respuesta]]</f>
        <v>0</v>
      </c>
      <c r="H25" s="48" t="str">
        <f>+Principio1[[#This Row],[Nivel de conformidad]]</f>
        <v>No Aplica</v>
      </c>
      <c r="I25" s="49" t="str">
        <f>+Principio1[[#This Row],[Tipo de Acción]]</f>
        <v xml:space="preserve"> </v>
      </c>
      <c r="J25" s="50" t="str">
        <f>+Principio1[[#This Row],[Actividades]]</f>
        <v>En espera de su respuesta</v>
      </c>
    </row>
    <row r="26" spans="1:10" ht="30" x14ac:dyDescent="0.35">
      <c r="A26" s="62">
        <f>Respuestas!C24</f>
        <v>10</v>
      </c>
      <c r="B26" s="62">
        <v>1</v>
      </c>
      <c r="C26" s="62" t="str">
        <f>Respuestas!D24</f>
        <v>1.4</v>
      </c>
      <c r="D26" s="63" t="str">
        <f>Respuestas!F24</f>
        <v xml:space="preserve">¿Llevo un registro de actividades ilegales que detectoen mi Unidad de Manejo? </v>
      </c>
      <c r="E26" s="64" t="str">
        <f>+Respuestas!E24</f>
        <v>CMC</v>
      </c>
      <c r="F26" s="64">
        <f>+Principio1[[#This Row],[CRB]]</f>
        <v>0</v>
      </c>
      <c r="G26" s="53">
        <f>+Principio1[[#This Row],[Respuesta]]</f>
        <v>0</v>
      </c>
      <c r="H26" s="48" t="str">
        <f>+Principio1[[#This Row],[Nivel de conformidad]]</f>
        <v>No Aplica</v>
      </c>
      <c r="I26" s="49" t="str">
        <f>+Principio1[[#This Row],[Tipo de Acción]]</f>
        <v xml:space="preserve"> </v>
      </c>
      <c r="J26" s="50" t="str">
        <f>+Principio1[[#This Row],[Actividades]]</f>
        <v>En espera de su respuesta</v>
      </c>
    </row>
    <row r="27" spans="1:10" ht="45" x14ac:dyDescent="0.35">
      <c r="A27" s="62">
        <f>Respuestas!C25</f>
        <v>11</v>
      </c>
      <c r="B27" s="62">
        <v>1</v>
      </c>
      <c r="C27" s="62" t="str">
        <f>Respuestas!D25</f>
        <v>1.5</v>
      </c>
      <c r="D27" s="63" t="str">
        <f>Respuestas!F25</f>
        <v>¿Conozco y cumplo con todas las leyes sobre el transporte y el comercio de productos que obtengo del bosque hasta el primer punto donde los vendo?</v>
      </c>
      <c r="E27" s="64" t="str">
        <f>+Respuestas!E25</f>
        <v>CC</v>
      </c>
      <c r="F27" s="64">
        <f>+Principio1[[#This Row],[CRB]]</f>
        <v>0</v>
      </c>
      <c r="G27" s="53">
        <f>+Principio1[[#This Row],[Respuesta]]</f>
        <v>0</v>
      </c>
      <c r="H27" s="48" t="str">
        <f>+Principio1[[#This Row],[Nivel de conformidad]]</f>
        <v>No Aplica</v>
      </c>
      <c r="I27" s="49" t="str">
        <f>+Principio1[[#This Row],[Tipo de Acción]]</f>
        <v xml:space="preserve"> </v>
      </c>
      <c r="J27" s="50" t="str">
        <f>+Principio1[[#This Row],[Actividades]]</f>
        <v>En espera de su respuesta</v>
      </c>
    </row>
    <row r="28" spans="1:10" ht="75" x14ac:dyDescent="0.35">
      <c r="A28" s="62">
        <f>Respuestas!C26</f>
        <v>12</v>
      </c>
      <c r="B28" s="62">
        <v>1</v>
      </c>
      <c r="C28" s="62" t="str">
        <f>Respuestas!D26</f>
        <v>1.5</v>
      </c>
      <c r="D28" s="63" t="str">
        <f>Respuestas!F26</f>
        <v>¿Sé qué especies de árboles están protegidas por la legislación internacional (Convención sobre el Comercio Internacional de Especies Amenazadas de Fauna y Flora Silvestres-CITES) y tengo los permisos especiales cuando los aprovecho y comercializo?</v>
      </c>
      <c r="E28" s="64" t="str">
        <f>+Respuestas!E26</f>
        <v>CC</v>
      </c>
      <c r="F28" s="64">
        <f>+Principio1[[#This Row],[CRB]]</f>
        <v>0</v>
      </c>
      <c r="G28" s="53" t="str">
        <f>+Principio1[[#This Row],[Respuesta]]</f>
        <v>No</v>
      </c>
      <c r="H28" s="48" t="str">
        <f>+Principio1[[#This Row],[Nivel de conformidad]]</f>
        <v>No conforme</v>
      </c>
      <c r="I28" s="49" t="str">
        <f>+Principio1[[#This Row],[Tipo de Acción]]</f>
        <v>Documentos</v>
      </c>
      <c r="J28" s="50" t="str">
        <f>+Principio1[[#This Row],[Actividades]]</f>
        <v>Registros y permisos necesarios para aprovechar y comercializar las especies incluidas en CITES.</v>
      </c>
    </row>
    <row r="29" spans="1:10" ht="60" x14ac:dyDescent="0.35">
      <c r="A29" s="62">
        <f>Respuestas!C27</f>
        <v>13</v>
      </c>
      <c r="B29" s="62">
        <v>1</v>
      </c>
      <c r="C29" s="62" t="str">
        <f>Respuestas!D27</f>
        <v>1.6</v>
      </c>
      <c r="D29" s="63" t="str">
        <f>Respuestas!F27</f>
        <v>¿Tuve alguna controversia con alguien, por temas relacionados con la tenencia de tierra y el uso de los recursos de mi Unidad de Manejo, que no se haya resuelto rápidamente?</v>
      </c>
      <c r="E29" s="64" t="str">
        <f>+Respuestas!E27</f>
        <v>CC</v>
      </c>
      <c r="F29" s="64">
        <f>+Principio1[[#This Row],[CRB]]</f>
        <v>0</v>
      </c>
      <c r="G29" s="53" t="str">
        <f>+Principio1[[#This Row],[Respuesta]]</f>
        <v>No</v>
      </c>
      <c r="H29" s="48" t="str">
        <f>+Principio1[[#This Row],[Nivel de conformidad]]</f>
        <v>Conformidad</v>
      </c>
      <c r="I29" s="49" t="str">
        <f>+Principio1[[#This Row],[Tipo de Acción]]</f>
        <v xml:space="preserve"> </v>
      </c>
      <c r="J29" s="50" t="str">
        <f>+Principio1[[#This Row],[Actividades]]</f>
        <v>Gracias. Continúe con la siguiente pregunta.</v>
      </c>
    </row>
    <row r="30" spans="1:10" ht="45" x14ac:dyDescent="0.35">
      <c r="A30" s="62">
        <f>Respuestas!C28</f>
        <v>14</v>
      </c>
      <c r="B30" s="62">
        <v>1</v>
      </c>
      <c r="C30" s="62" t="str">
        <f>Respuestas!D28</f>
        <v>1.6</v>
      </c>
      <c r="D30" s="63" t="str">
        <f>Respuestas!F28</f>
        <v xml:space="preserve">¿Tengo un procedimiento que me ayude a abordar las controversias que puedan surgir sobre el derecho de la tenencia de tierra y de uso de los recursos? </v>
      </c>
      <c r="E30" s="64" t="str">
        <f>+Respuestas!E28</f>
        <v>CC</v>
      </c>
      <c r="F30" s="64">
        <f>+Principio1[[#This Row],[CRB]]</f>
        <v>0</v>
      </c>
      <c r="G30" s="53" t="str">
        <f>+Principio1[[#This Row],[Respuesta]]</f>
        <v>No</v>
      </c>
      <c r="H30" s="48" t="str">
        <f>+Principio1[[#This Row],[Nivel de conformidad]]</f>
        <v>No conforme</v>
      </c>
      <c r="I30" s="49" t="str">
        <f>+Principio1[[#This Row],[Tipo de Acción]]</f>
        <v>Documentos</v>
      </c>
      <c r="J30" s="50" t="str">
        <f>+Principio1[[#This Row],[Actividades]]</f>
        <v>Procedimiento de resolución de controversias sobre el derecho de la tenencia de tierra y el uso de los recursos de mi Unidad de Manejo.</v>
      </c>
    </row>
    <row r="31" spans="1:10" ht="45" x14ac:dyDescent="0.35">
      <c r="A31" s="62">
        <f>Respuestas!C29</f>
        <v>15</v>
      </c>
      <c r="B31" s="62">
        <v>1</v>
      </c>
      <c r="C31" s="62" t="str">
        <f>Respuestas!D29</f>
        <v>1.6</v>
      </c>
      <c r="D31" s="63" t="str">
        <f>Respuestas!F29</f>
        <v>¿Involucro de forma culturalmente apropiada a los actores afectados en la elaboración del procedimiento de resolución de controversias?</v>
      </c>
      <c r="E31" s="64" t="str">
        <f>+Respuestas!E29</f>
        <v>CC</v>
      </c>
      <c r="F31" s="64">
        <f>+Principio1[[#This Row],[CRB]]</f>
        <v>0</v>
      </c>
      <c r="G31" s="53">
        <f>+Principio1[[#This Row],[Respuesta]]</f>
        <v>0</v>
      </c>
      <c r="H31" s="48" t="str">
        <f>+Principio1[[#This Row],[Nivel de conformidad]]</f>
        <v>No Aplica</v>
      </c>
      <c r="I31" s="49" t="str">
        <f>+Principio1[[#This Row],[Tipo de Acción]]</f>
        <v xml:space="preserve"> </v>
      </c>
      <c r="J31" s="50" t="str">
        <f>+Principio1[[#This Row],[Actividades]]</f>
        <v>En espera de su respuesta</v>
      </c>
    </row>
    <row r="32" spans="1:10" ht="30" x14ac:dyDescent="0.35">
      <c r="A32" s="62">
        <f>Respuestas!C30</f>
        <v>16</v>
      </c>
      <c r="B32" s="62">
        <v>1</v>
      </c>
      <c r="C32" s="81" t="str">
        <f>Respuestas!D30</f>
        <v>1.6</v>
      </c>
      <c r="D32" s="63" t="str">
        <f>Respuestas!F30</f>
        <v>¿He puesto el procedimiento de resolución de controversiasa disposición pública ?</v>
      </c>
      <c r="E32" s="81" t="str">
        <f>+Respuestas!E30</f>
        <v>CC</v>
      </c>
      <c r="F32" s="69">
        <f>+Principio1[[#This Row],[CRB]]</f>
        <v>0</v>
      </c>
      <c r="G32" s="53">
        <f>+Principio1[[#This Row],[Respuesta]]</f>
        <v>0</v>
      </c>
      <c r="H32" s="48" t="str">
        <f>IF(Principio11213[[#This Row],[Respuesta]]="Sí","Conformidad",IF(Principio11213[[#This Row],[Respuesta]]="No","No conforme","No Aplica"))</f>
        <v>No Aplica</v>
      </c>
      <c r="I32" s="49" t="str">
        <f>+Principio1[[#This Row],[Tipo de Acción]]</f>
        <v xml:space="preserve"> </v>
      </c>
      <c r="J32" s="50" t="str">
        <f>+Principio1[[#This Row],[Actividades]]</f>
        <v>En espera de su respuesta</v>
      </c>
    </row>
    <row r="33" spans="1:10" ht="45" x14ac:dyDescent="0.35">
      <c r="A33" s="62">
        <f>Respuestas!C31</f>
        <v>17</v>
      </c>
      <c r="B33" s="62">
        <v>1</v>
      </c>
      <c r="C33" s="81" t="str">
        <f>Respuestas!D31</f>
        <v>1.6</v>
      </c>
      <c r="D33" s="63" t="str">
        <f>Respuestas!F31</f>
        <v>¿Detengo las actividades de manejo forestal, en caso de que existan controversias de magnitud o duración sustancial o involucran a un número significativo de intereses?</v>
      </c>
      <c r="E33" s="81" t="str">
        <f>+Respuestas!E31</f>
        <v>CC</v>
      </c>
      <c r="F33" s="69">
        <f>+Principio1[[#This Row],[CRB]]</f>
        <v>0</v>
      </c>
      <c r="G33" s="53">
        <f>+Principio1[[#This Row],[Respuesta]]</f>
        <v>0</v>
      </c>
      <c r="H33" s="48" t="str">
        <f>IF(Principio11213[[#This Row],[Respuesta]]="Sí","Conformidad",IF(Principio11213[[#This Row],[Respuesta]]="No","No conforme","No Aplica"))</f>
        <v>No Aplica</v>
      </c>
      <c r="I33" s="49" t="str">
        <f>+Principio1[[#This Row],[Tipo de Acción]]</f>
        <v xml:space="preserve"> </v>
      </c>
      <c r="J33" s="50" t="str">
        <f>+Principio1[[#This Row],[Actividades]]</f>
        <v>En espera de su respuesta</v>
      </c>
    </row>
    <row r="34" spans="1:10" ht="45" x14ac:dyDescent="0.35">
      <c r="A34" s="62">
        <f>Respuestas!C32</f>
        <v>18</v>
      </c>
      <c r="B34" s="62">
        <v>1</v>
      </c>
      <c r="C34" s="62" t="str">
        <f>Respuestas!D32</f>
        <v>1.6</v>
      </c>
      <c r="D34" s="63" t="str">
        <f>Respuestas!F32</f>
        <v xml:space="preserve">¿He aplicado el procedimiento para resolver las controversias sobre el derecho de la tenencia de tierra y de uso de los recursos? </v>
      </c>
      <c r="E34" s="64" t="str">
        <f>+Respuestas!E32</f>
        <v>CC</v>
      </c>
      <c r="F34" s="64">
        <f>+Principio1[[#This Row],[CRB]]</f>
        <v>0</v>
      </c>
      <c r="G34" s="53">
        <f>+Principio1[[#This Row],[Respuesta]]</f>
        <v>0</v>
      </c>
      <c r="H34" s="48" t="str">
        <f>+Principio1[[#This Row],[Nivel de conformidad]]</f>
        <v>No Aplica</v>
      </c>
      <c r="I34" s="49" t="str">
        <f>+Principio1[[#This Row],[Tipo de Acción]]</f>
        <v xml:space="preserve"> </v>
      </c>
      <c r="J34" s="50" t="str">
        <f>+Principio1[[#This Row],[Actividades]]</f>
        <v>En espera de su respuesta</v>
      </c>
    </row>
    <row r="35" spans="1:10" ht="30" x14ac:dyDescent="0.35">
      <c r="A35" s="62">
        <f>Respuestas!C33</f>
        <v>19</v>
      </c>
      <c r="B35" s="62">
        <v>1</v>
      </c>
      <c r="C35" s="62" t="str">
        <f>Respuestas!D33</f>
        <v>1.6</v>
      </c>
      <c r="D35" s="63" t="str">
        <f>Respuestas!F33</f>
        <v>¿Llevo un registro de todas las controversias que tuve con alguien sobre la tenencia de tierra y el uso de los recursos?</v>
      </c>
      <c r="E35" s="64" t="str">
        <f>+Respuestas!E33</f>
        <v>CC</v>
      </c>
      <c r="F35" s="64">
        <f>+Principio1[[#This Row],[CRB]]</f>
        <v>0</v>
      </c>
      <c r="G35" s="53">
        <f>+Principio1[[#This Row],[Respuesta]]</f>
        <v>0</v>
      </c>
      <c r="H35" s="48" t="str">
        <f>+Principio1[[#This Row],[Nivel de conformidad]]</f>
        <v>No Aplica</v>
      </c>
      <c r="I35" s="49" t="str">
        <f>+Principio1[[#This Row],[Tipo de Acción]]</f>
        <v xml:space="preserve"> </v>
      </c>
      <c r="J35" s="50" t="str">
        <f>+Principio1[[#This Row],[Actividades]]</f>
        <v>En espera de su respuesta</v>
      </c>
    </row>
    <row r="36" spans="1:10" ht="45" x14ac:dyDescent="0.35">
      <c r="A36" s="62">
        <f>Respuestas!C34</f>
        <v>20</v>
      </c>
      <c r="B36" s="62">
        <v>1</v>
      </c>
      <c r="C36" s="62" t="str">
        <f>Respuestas!D34</f>
        <v>1.7</v>
      </c>
      <c r="D36" s="63" t="str">
        <f>Respuestas!F34</f>
        <v xml:space="preserve">¿Puedo demostrar que me he comprometido públicamente y por escrito a no ofrecer ni recibir ningún soborno u otra forma de corrupción? </v>
      </c>
      <c r="E36" s="64" t="str">
        <f>+Respuestas!E34</f>
        <v>CC</v>
      </c>
      <c r="F36" s="64">
        <f>+Principio1[[#This Row],[CRB]]</f>
        <v>0</v>
      </c>
      <c r="G36" s="53">
        <f>+Principio1[[#This Row],[Respuesta]]</f>
        <v>0</v>
      </c>
      <c r="H36" s="48" t="str">
        <f>+Principio1[[#This Row],[Nivel de conformidad]]</f>
        <v>No Aplica</v>
      </c>
      <c r="I36" s="49" t="str">
        <f>+Principio1[[#This Row],[Tipo de Acción]]</f>
        <v xml:space="preserve"> </v>
      </c>
      <c r="J36" s="50" t="str">
        <f>+Principio1[[#This Row],[Actividades]]</f>
        <v>En espera de su respuesta</v>
      </c>
    </row>
    <row r="37" spans="1:10" x14ac:dyDescent="0.35">
      <c r="A37" s="62">
        <f>Respuestas!C35</f>
        <v>21</v>
      </c>
      <c r="B37" s="62">
        <v>1</v>
      </c>
      <c r="C37" s="62" t="str">
        <f>Respuestas!D35</f>
        <v>1.7</v>
      </c>
      <c r="D37" s="63" t="str">
        <f>Respuestas!F35</f>
        <v>¿Conozco la legislación anticorrupción de mi país?</v>
      </c>
      <c r="E37" s="64" t="str">
        <f>+Respuestas!E35</f>
        <v>CC</v>
      </c>
      <c r="F37" s="64">
        <f>+Principio1[[#This Row],[CRB]]</f>
        <v>0</v>
      </c>
      <c r="G37" s="53">
        <f>+Principio1[[#This Row],[Respuesta]]</f>
        <v>0</v>
      </c>
      <c r="H37" s="48" t="str">
        <f>+Principio1[[#This Row],[Nivel de conformidad]]</f>
        <v>No Aplica</v>
      </c>
      <c r="I37" s="49" t="str">
        <f>+Principio1[[#This Row],[Tipo de Acción]]</f>
        <v xml:space="preserve"> </v>
      </c>
      <c r="J37" s="50" t="str">
        <f>+Principio1[[#This Row],[Actividades]]</f>
        <v>En espera de su respuesta</v>
      </c>
    </row>
    <row r="38" spans="1:10" x14ac:dyDescent="0.35">
      <c r="A38" s="62">
        <f>Respuestas!C36</f>
        <v>21</v>
      </c>
      <c r="B38" s="62">
        <v>1</v>
      </c>
      <c r="C38" s="62" t="str">
        <f>Respuestas!D36</f>
        <v>1.7</v>
      </c>
      <c r="D38" s="63" t="str">
        <f>Respuestas!F36</f>
        <v>¿Conozco la legislación anticorrupción de mi país?</v>
      </c>
      <c r="E38" s="64" t="str">
        <f>+Respuestas!E36</f>
        <v>CC</v>
      </c>
      <c r="F38" s="64">
        <f>+Principio1[[#This Row],[CRB]]</f>
        <v>0</v>
      </c>
      <c r="G38" s="53">
        <f>+Principio1[[#This Row],[Respuesta]]</f>
        <v>0</v>
      </c>
      <c r="H38" s="48" t="str">
        <f>+Principio1[[#This Row],[Nivel de conformidad]]</f>
        <v>No Aplica</v>
      </c>
      <c r="I38" s="49" t="str">
        <f>+Principio1[[#This Row],[Tipo de Acción]]</f>
        <v xml:space="preserve"> </v>
      </c>
      <c r="J38" s="50" t="str">
        <f>+Principio1[[#This Row],[Actividades]]</f>
        <v>En espera de su respuesta</v>
      </c>
    </row>
    <row r="39" spans="1:10" ht="30" x14ac:dyDescent="0.35">
      <c r="A39" s="62">
        <f>Respuestas!C37</f>
        <v>22</v>
      </c>
      <c r="B39" s="62">
        <v>1</v>
      </c>
      <c r="C39" s="62" t="str">
        <f>Respuestas!D37</f>
        <v>1.7</v>
      </c>
      <c r="D39" s="63" t="str">
        <f>Respuestas!F37</f>
        <v>¿Hago algo para evitar participar o que me obliguen a participar en actos de corrupción?</v>
      </c>
      <c r="E39" s="64" t="str">
        <f>+Respuestas!E37</f>
        <v>CC</v>
      </c>
      <c r="F39" s="64">
        <f>+Principio1[[#This Row],[CRB]]</f>
        <v>0</v>
      </c>
      <c r="G39" s="53">
        <f>+Principio1[[#This Row],[Respuesta]]</f>
        <v>0</v>
      </c>
      <c r="H39" s="48" t="str">
        <f>+Principio1[[#This Row],[Nivel de conformidad]]</f>
        <v>No Aplica</v>
      </c>
      <c r="I39" s="49" t="str">
        <f>+Principio1[[#This Row],[Tipo de Acción]]</f>
        <v xml:space="preserve"> </v>
      </c>
      <c r="J39" s="50" t="str">
        <f>+Principio1[[#This Row],[Actividades]]</f>
        <v>En espera de su respuesta</v>
      </c>
    </row>
    <row r="40" spans="1:10" x14ac:dyDescent="0.35">
      <c r="A40" s="62">
        <f>Respuestas!C38</f>
        <v>23</v>
      </c>
      <c r="B40" s="62">
        <v>1</v>
      </c>
      <c r="C40" s="62" t="str">
        <f>Respuestas!D38</f>
        <v>1.7</v>
      </c>
      <c r="D40" s="63" t="str">
        <f>Respuestas!F38</f>
        <v>¿Han ocurrido casos de corrupción en mi Organización?</v>
      </c>
      <c r="E40" s="64" t="str">
        <f>+Respuestas!E38</f>
        <v>CC</v>
      </c>
      <c r="F40" s="64">
        <f>+Principio1[[#This Row],[CRB]]</f>
        <v>0</v>
      </c>
      <c r="G40" s="53">
        <f>+Principio1[[#This Row],[Respuesta]]</f>
        <v>0</v>
      </c>
      <c r="H40" s="48" t="str">
        <f>+Principio1[[#This Row],[Nivel de conformidad]]</f>
        <v>No Aplica</v>
      </c>
      <c r="I40" s="49" t="str">
        <f>+Principio1[[#This Row],[Tipo de Acción]]</f>
        <v xml:space="preserve"> </v>
      </c>
      <c r="J40" s="50" t="str">
        <f>+Principio1[[#This Row],[Actividades]]</f>
        <v>En espera de su respuesta</v>
      </c>
    </row>
    <row r="41" spans="1:10" ht="45" x14ac:dyDescent="0.35">
      <c r="A41" s="62">
        <f>Respuestas!C39</f>
        <v>24</v>
      </c>
      <c r="B41" s="62">
        <v>1</v>
      </c>
      <c r="C41" s="62" t="str">
        <f>Respuestas!D39</f>
        <v>1.8</v>
      </c>
      <c r="D41" s="63" t="str">
        <f>Respuestas!F39</f>
        <v xml:space="preserve">¿Puedo demostrar que me he comprometido públicamente por escrito a gestionar mi Unidad de Manejo congruentes con los requerimientos del FSC? </v>
      </c>
      <c r="E41" s="64" t="str">
        <f>+Respuestas!E39</f>
        <v>CC</v>
      </c>
      <c r="F41" s="64">
        <f>+Principio1[[#This Row],[CRB]]</f>
        <v>0</v>
      </c>
      <c r="G41" s="53">
        <f>+Principio1[[#This Row],[Respuesta]]</f>
        <v>0</v>
      </c>
      <c r="H41" s="48" t="str">
        <f>+Principio1[[#This Row],[Nivel de conformidad]]</f>
        <v>No Aplica</v>
      </c>
      <c r="I41" s="49" t="str">
        <f>+Principio1[[#This Row],[Tipo de Acción]]</f>
        <v xml:space="preserve"> </v>
      </c>
      <c r="J41" s="50" t="str">
        <f>+Principio1[[#This Row],[Actividades]]</f>
        <v>En espera de su respuesta</v>
      </c>
    </row>
    <row r="42" spans="1:10" ht="45" x14ac:dyDescent="0.35">
      <c r="A42" s="62">
        <f>Respuestas!C40</f>
        <v>24</v>
      </c>
      <c r="B42" s="62">
        <v>1</v>
      </c>
      <c r="C42" s="62" t="str">
        <f>Respuestas!D40</f>
        <v>1.8</v>
      </c>
      <c r="D42" s="63" t="str">
        <f>Respuestas!F40</f>
        <v xml:space="preserve">¿Puedo demostrar que me he comprometido públicamente por escrito a gestionar mi Unidad de Manejo congruentes con los requerimientos del FSC? </v>
      </c>
      <c r="E42" s="64" t="str">
        <f>+Respuestas!E40</f>
        <v>CC</v>
      </c>
      <c r="F42" s="64">
        <f>+Principio1[[#This Row],[CRB]]</f>
        <v>0</v>
      </c>
      <c r="G42" s="53">
        <f>+Principio1[[#This Row],[Respuesta]]</f>
        <v>0</v>
      </c>
      <c r="H42" s="48" t="str">
        <f>+Principio1[[#This Row],[Nivel de conformidad]]</f>
        <v>No Aplica</v>
      </c>
      <c r="I42" s="49" t="str">
        <f>+Principio1[[#This Row],[Tipo de Acción]]</f>
        <v xml:space="preserve"> </v>
      </c>
      <c r="J42" s="50" t="str">
        <f>+Principio1[[#This Row],[Actividades]]</f>
        <v>En espera de su respuesta</v>
      </c>
    </row>
    <row r="43" spans="1:10" x14ac:dyDescent="0.35">
      <c r="A43" s="62">
        <f>Respuestas!C41</f>
        <v>25</v>
      </c>
      <c r="B43" s="62">
        <v>2</v>
      </c>
      <c r="C43" s="62" t="str">
        <f>Respuestas!D41</f>
        <v>2.1</v>
      </c>
      <c r="D43" s="63" t="str">
        <f>Respuestas!F41</f>
        <v xml:space="preserve">¿Trabajan otras personas en mis actividades forestales? </v>
      </c>
      <c r="E43" s="64" t="str">
        <f>+Respuestas!E41</f>
        <v>CC</v>
      </c>
      <c r="F43" s="64">
        <f>+'P2'!E13</f>
        <v>0</v>
      </c>
      <c r="G43" s="53" t="str">
        <f>+'P2'!F13</f>
        <v>No</v>
      </c>
      <c r="H43" s="48" t="str">
        <f>+'P2'!G13</f>
        <v>Conformidad</v>
      </c>
      <c r="I43" s="49" t="str">
        <f>+'P2'!H13</f>
        <v xml:space="preserve"> </v>
      </c>
      <c r="J43" s="50" t="str">
        <f>+'P2'!I13</f>
        <v>Gracias. Continúe con la pregunta número 54.</v>
      </c>
    </row>
    <row r="44" spans="1:10" ht="30" x14ac:dyDescent="0.35">
      <c r="A44" s="62">
        <f>Respuestas!C42</f>
        <v>26</v>
      </c>
      <c r="B44" s="62">
        <v>2</v>
      </c>
      <c r="C44" s="62" t="str">
        <f>Respuestas!D42</f>
        <v>2.1</v>
      </c>
      <c r="D44" s="63" t="str">
        <f>Respuestas!F42</f>
        <v>¿Trabajan personas menores de 15 años en mis actividades forestales?</v>
      </c>
      <c r="E44" s="64" t="str">
        <f>+Respuestas!E42</f>
        <v>CC</v>
      </c>
      <c r="F44" s="64">
        <f>+'P2'!E14</f>
        <v>0</v>
      </c>
      <c r="G44" s="53">
        <f>+'P2'!F14</f>
        <v>0</v>
      </c>
      <c r="H44" s="48" t="str">
        <f>+'P2'!G14</f>
        <v>No Aplica</v>
      </c>
      <c r="I44" s="49" t="str">
        <f>+'P2'!H14</f>
        <v xml:space="preserve"> </v>
      </c>
      <c r="J44" s="50" t="str">
        <f>+'P2'!I14</f>
        <v>En espera de su respuesta</v>
      </c>
    </row>
    <row r="45" spans="1:10" ht="30" x14ac:dyDescent="0.35">
      <c r="A45" s="62">
        <f>Respuestas!C43</f>
        <v>26</v>
      </c>
      <c r="B45" s="62">
        <v>2</v>
      </c>
      <c r="C45" s="62" t="str">
        <f>Respuestas!D43</f>
        <v>2.1</v>
      </c>
      <c r="D45" s="63" t="str">
        <f>Respuestas!F43</f>
        <v>¿Trabajan personas menores de 15 años en mis actividades forestales?</v>
      </c>
      <c r="E45" s="64" t="str">
        <f>+Respuestas!E43</f>
        <v>CC</v>
      </c>
      <c r="F45" s="64">
        <f>+'P2'!E15</f>
        <v>0</v>
      </c>
      <c r="G45" s="53">
        <f>+'P2'!F15</f>
        <v>0</v>
      </c>
      <c r="H45" s="48" t="str">
        <f>+'P2'!G15</f>
        <v>No Aplica</v>
      </c>
      <c r="I45" s="49" t="str">
        <f>+'P2'!H15</f>
        <v xml:space="preserve"> </v>
      </c>
      <c r="J45" s="50" t="str">
        <f>+'P2'!I15</f>
        <v>En espera de su respuesta</v>
      </c>
    </row>
    <row r="46" spans="1:10" ht="30" x14ac:dyDescent="0.35">
      <c r="A46" s="62">
        <f>Respuestas!C44</f>
        <v>27</v>
      </c>
      <c r="B46" s="62">
        <v>2</v>
      </c>
      <c r="C46" s="62" t="str">
        <f>Respuestas!D44</f>
        <v>2.1</v>
      </c>
      <c r="D46" s="63" t="str">
        <f>Respuestas!F44</f>
        <v>¿Tengo trabajadores menores de 18 años que realizan trabajos pesados o peligrosos?</v>
      </c>
      <c r="E46" s="64" t="str">
        <f>+Respuestas!E44</f>
        <v>CC</v>
      </c>
      <c r="F46" s="64">
        <f>+'P2'!E16</f>
        <v>0</v>
      </c>
      <c r="G46" s="53">
        <f>+'P2'!F16</f>
        <v>0</v>
      </c>
      <c r="H46" s="48" t="str">
        <f>+'P2'!G16</f>
        <v>No Aplica</v>
      </c>
      <c r="I46" s="49" t="str">
        <f>+'P2'!H16</f>
        <v xml:space="preserve"> </v>
      </c>
      <c r="J46" s="50" t="str">
        <f>+'P2'!I16</f>
        <v>En espera de su respuesta</v>
      </c>
    </row>
    <row r="47" spans="1:10" ht="30" x14ac:dyDescent="0.35">
      <c r="A47" s="62">
        <f>Respuestas!C45</f>
        <v>28</v>
      </c>
      <c r="B47" s="62">
        <v>2</v>
      </c>
      <c r="C47" s="62" t="str">
        <f>Respuestas!D45</f>
        <v>2.1</v>
      </c>
      <c r="D47" s="63" t="str">
        <f>Respuestas!F45</f>
        <v>¿Puedo demostrar que me comprometo a eliminar toda forma de trabajo infantil?</v>
      </c>
      <c r="E47" s="64" t="str">
        <f>+Respuestas!E45</f>
        <v>CC</v>
      </c>
      <c r="F47" s="64">
        <f>+'P2'!E17</f>
        <v>0</v>
      </c>
      <c r="G47" s="53">
        <f>+'P2'!F17</f>
        <v>0</v>
      </c>
      <c r="H47" s="48" t="str">
        <f>+'P2'!G17</f>
        <v>No Aplica</v>
      </c>
      <c r="I47" s="49" t="str">
        <f>+'P2'!H17</f>
        <v xml:space="preserve"> </v>
      </c>
      <c r="J47" s="50" t="str">
        <f>+'P2'!I17</f>
        <v>En espera de su respuesta</v>
      </c>
    </row>
    <row r="48" spans="1:10" ht="45" x14ac:dyDescent="0.35">
      <c r="A48" s="62">
        <f>Respuestas!C46</f>
        <v>29</v>
      </c>
      <c r="B48" s="62">
        <v>2</v>
      </c>
      <c r="C48" s="62" t="str">
        <f>Respuestas!D46</f>
        <v>2.1</v>
      </c>
      <c r="D48" s="63" t="str">
        <f>Respuestas!F46</f>
        <v>¿Las personas que trabajan para mí lo hacen sin presiones y las relaciones laborales se basan en el consentimiento y respeto mutuo?</v>
      </c>
      <c r="E48" s="64" t="str">
        <f>+Respuestas!E46</f>
        <v>CC</v>
      </c>
      <c r="F48" s="64">
        <f>+'P2'!E18</f>
        <v>0</v>
      </c>
      <c r="G48" s="53">
        <f>+'P2'!F18</f>
        <v>0</v>
      </c>
      <c r="H48" s="48" t="str">
        <f>+'P2'!G18</f>
        <v>No Aplica</v>
      </c>
      <c r="I48" s="49" t="str">
        <f>+'P2'!H18</f>
        <v xml:space="preserve"> </v>
      </c>
      <c r="J48" s="50" t="str">
        <f>+'P2'!I18</f>
        <v>En espera de su respuesta</v>
      </c>
    </row>
    <row r="49" spans="1:10" ht="45" x14ac:dyDescent="0.35">
      <c r="A49" s="62">
        <f>Respuestas!C47</f>
        <v>29</v>
      </c>
      <c r="B49" s="62">
        <v>2</v>
      </c>
      <c r="C49" s="62" t="str">
        <f>Respuestas!D47</f>
        <v>2.1</v>
      </c>
      <c r="D49" s="63" t="str">
        <f>Respuestas!F47</f>
        <v>¿Las personas que trabajan para mí lo hacen sin presiones y las relaciones laborales se basan en el consentimiento y respeto mutuo?</v>
      </c>
      <c r="E49" s="64" t="str">
        <f>+Respuestas!E47</f>
        <v>CC</v>
      </c>
      <c r="F49" s="64">
        <f>+'P2'!E19</f>
        <v>0</v>
      </c>
      <c r="G49" s="53">
        <f>+'P2'!F19</f>
        <v>0</v>
      </c>
      <c r="H49" s="48" t="str">
        <f>+'P2'!G19</f>
        <v>No Aplica</v>
      </c>
      <c r="I49" s="49" t="str">
        <f>+'P2'!H19</f>
        <v xml:space="preserve"> </v>
      </c>
      <c r="J49" s="50" t="str">
        <f>+'P2'!I19</f>
        <v>En espera de su respuesta</v>
      </c>
    </row>
    <row r="50" spans="1:10" ht="45" x14ac:dyDescent="0.35">
      <c r="A50" s="62">
        <f>Respuestas!C48</f>
        <v>29</v>
      </c>
      <c r="B50" s="62">
        <v>2</v>
      </c>
      <c r="C50" s="62" t="str">
        <f>Respuestas!D48</f>
        <v>2.1</v>
      </c>
      <c r="D50" s="63" t="str">
        <f>Respuestas!F48</f>
        <v>¿Las personas que trabajan para mí lo hacen sin presiones y las relaciones laborales se basan en el consentimiento y respeto mutuo?</v>
      </c>
      <c r="E50" s="64" t="str">
        <f>+Respuestas!E48</f>
        <v>CC</v>
      </c>
      <c r="F50" s="64">
        <f>+'P2'!E20</f>
        <v>0</v>
      </c>
      <c r="G50" s="53">
        <f>+'P2'!F20</f>
        <v>0</v>
      </c>
      <c r="H50" s="48" t="str">
        <f>+'P2'!G20</f>
        <v>No Aplica</v>
      </c>
      <c r="I50" s="49" t="str">
        <f>+'P2'!H20</f>
        <v xml:space="preserve"> </v>
      </c>
      <c r="J50" s="50" t="str">
        <f>+'P2'!I20</f>
        <v>En espera de su respuesta</v>
      </c>
    </row>
    <row r="51" spans="1:10" ht="30" x14ac:dyDescent="0.35">
      <c r="A51" s="62">
        <f>Respuestas!C49</f>
        <v>30</v>
      </c>
      <c r="B51" s="62">
        <v>2</v>
      </c>
      <c r="C51" s="62" t="str">
        <f>Respuestas!D49</f>
        <v>2.1</v>
      </c>
      <c r="D51" s="63" t="str">
        <f>Respuestas!F49</f>
        <v>¿Permito que los trabajadores se unan a organizaciones de trabajadores de su propia elección?</v>
      </c>
      <c r="E51" s="64" t="str">
        <f>+Respuestas!E49</f>
        <v>CC</v>
      </c>
      <c r="F51" s="64">
        <f>+'P2'!E21</f>
        <v>0</v>
      </c>
      <c r="G51" s="53">
        <f>+'P2'!F21</f>
        <v>0</v>
      </c>
      <c r="H51" s="48" t="str">
        <f>+'P2'!G21</f>
        <v>No Aplica</v>
      </c>
      <c r="I51" s="49" t="str">
        <f>+'P2'!H21</f>
        <v xml:space="preserve"> </v>
      </c>
      <c r="J51" s="50" t="str">
        <f>+'P2'!I21</f>
        <v>En espera de su respuesta</v>
      </c>
    </row>
    <row r="52" spans="1:10" ht="60" x14ac:dyDescent="0.35">
      <c r="A52" s="62">
        <f>Respuestas!C50</f>
        <v>31</v>
      </c>
      <c r="B52" s="62">
        <v>2</v>
      </c>
      <c r="C52" s="62" t="str">
        <f>Respuestas!D50</f>
        <v>2.2</v>
      </c>
      <c r="D52" s="63" t="str">
        <f>Respuestas!F50</f>
        <v>¿Todas las personas, sin distinción de género, tienen las mismas oportunidades de ser contratadas como trabajadores, de participar encapacitaciones y en otras actividades sin discriminación?</v>
      </c>
      <c r="E52" s="64" t="str">
        <f>+Respuestas!E50</f>
        <v>CMC</v>
      </c>
      <c r="F52" s="64">
        <f>+'P2'!E22</f>
        <v>0</v>
      </c>
      <c r="G52" s="53">
        <f>+'P2'!F22</f>
        <v>0</v>
      </c>
      <c r="H52" s="48" t="str">
        <f>+'P2'!G22</f>
        <v>No Aplica</v>
      </c>
      <c r="I52" s="49" t="str">
        <f>+'P2'!H22</f>
        <v xml:space="preserve"> </v>
      </c>
      <c r="J52" s="50" t="str">
        <f>+'P2'!I22</f>
        <v>En espera de su respuesta</v>
      </c>
    </row>
    <row r="53" spans="1:10" ht="60" x14ac:dyDescent="0.35">
      <c r="A53" s="62">
        <f>Respuestas!C51</f>
        <v>31</v>
      </c>
      <c r="B53" s="62">
        <v>2</v>
      </c>
      <c r="C53" s="62" t="str">
        <f>Respuestas!D51</f>
        <v>2.2</v>
      </c>
      <c r="D53" s="63" t="str">
        <f>Respuestas!F51</f>
        <v>¿Todas las personas, sin distinción de género, tienen las mismas oportunidades de ser contratadas como trabajadores, de participar en las capacitaciones y en otras actividades sin discriminación?</v>
      </c>
      <c r="E53" s="64" t="str">
        <f>+Respuestas!E51</f>
        <v>CMC</v>
      </c>
      <c r="F53" s="64">
        <f>+'P2'!E23</f>
        <v>0</v>
      </c>
      <c r="G53" s="53">
        <f>+'P2'!F23</f>
        <v>0</v>
      </c>
      <c r="H53" s="48" t="str">
        <f>+'P2'!G23</f>
        <v>No Aplica</v>
      </c>
      <c r="I53" s="49" t="str">
        <f>+'P2'!H23</f>
        <v xml:space="preserve"> </v>
      </c>
      <c r="J53" s="50" t="str">
        <f>+'P2'!I23</f>
        <v>En espera de su respuesta</v>
      </c>
    </row>
    <row r="54" spans="1:10" ht="30" x14ac:dyDescent="0.35">
      <c r="A54" s="62">
        <f>Respuestas!C52</f>
        <v>32</v>
      </c>
      <c r="B54" s="62">
        <v>2</v>
      </c>
      <c r="C54" s="62" t="str">
        <f>Respuestas!D52</f>
        <v>2.2</v>
      </c>
      <c r="D54" s="63" t="str">
        <f>Respuestas!F52</f>
        <v>¿Todas las personas, sin distinción de género, reciben igual pago cuando realizan el mismo trabajo?</v>
      </c>
      <c r="E54" s="64" t="str">
        <f>+Respuestas!E52</f>
        <v>CMC</v>
      </c>
      <c r="F54" s="64">
        <f>+'P2'!E24</f>
        <v>0</v>
      </c>
      <c r="G54" s="53">
        <f>+'P2'!F24</f>
        <v>0</v>
      </c>
      <c r="H54" s="48" t="str">
        <f>+'P2'!G24</f>
        <v>No Aplica</v>
      </c>
      <c r="I54" s="49" t="str">
        <f>+'P2'!H24</f>
        <v xml:space="preserve"> </v>
      </c>
      <c r="J54" s="50" t="str">
        <f>+'P2'!I24</f>
        <v>En espera de su respuesta</v>
      </c>
    </row>
    <row r="55" spans="1:10" ht="30" x14ac:dyDescent="0.35">
      <c r="A55" s="62">
        <f>Respuestas!C53</f>
        <v>32</v>
      </c>
      <c r="B55" s="62">
        <v>2</v>
      </c>
      <c r="C55" s="62" t="str">
        <f>Respuestas!D53</f>
        <v>2.2</v>
      </c>
      <c r="D55" s="63" t="str">
        <f>Respuestas!F53</f>
        <v>¿Todas las personas, sin distinción de género, reciben igual pago cuando realizan el mismo trabajo?</v>
      </c>
      <c r="E55" s="64" t="str">
        <f>+Respuestas!E53</f>
        <v>CMC</v>
      </c>
      <c r="F55" s="64">
        <f>+'P2'!E25</f>
        <v>0</v>
      </c>
      <c r="G55" s="53">
        <f>+'P2'!F25</f>
        <v>0</v>
      </c>
      <c r="H55" s="48" t="str">
        <f>+'P2'!G25</f>
        <v>No Aplica</v>
      </c>
      <c r="I55" s="49" t="str">
        <f>+'P2'!H25</f>
        <v xml:space="preserve"> </v>
      </c>
      <c r="J55" s="50" t="str">
        <f>+'P2'!I25</f>
        <v>En espera de su respuesta</v>
      </c>
    </row>
    <row r="56" spans="1:10" ht="30" x14ac:dyDescent="0.35">
      <c r="A56" s="62">
        <f>Respuestas!C54</f>
        <v>32</v>
      </c>
      <c r="B56" s="62">
        <v>2</v>
      </c>
      <c r="C56" s="62" t="str">
        <f>Respuestas!D54</f>
        <v>2.2</v>
      </c>
      <c r="D56" s="63" t="str">
        <f>Respuestas!F54</f>
        <v>¿Todas las personas, sin distinción de género, reciben igual pago cuando realizan el mismo trabajo?</v>
      </c>
      <c r="E56" s="64" t="str">
        <f>+Respuestas!E54</f>
        <v>CMC</v>
      </c>
      <c r="F56" s="64">
        <f>+'P2'!E26</f>
        <v>0</v>
      </c>
      <c r="G56" s="53">
        <f>+'P2'!F26</f>
        <v>0</v>
      </c>
      <c r="H56" s="48" t="str">
        <f>+'P2'!G26</f>
        <v>No Aplica</v>
      </c>
      <c r="I56" s="49" t="str">
        <f>+'P2'!H26</f>
        <v xml:space="preserve"> </v>
      </c>
      <c r="J56" s="50" t="str">
        <f>+'P2'!I26</f>
        <v>En espera de su respuesta</v>
      </c>
    </row>
    <row r="57" spans="1:10" ht="30" x14ac:dyDescent="0.35">
      <c r="A57" s="62">
        <f>Respuestas!C55</f>
        <v>33</v>
      </c>
      <c r="B57" s="62">
        <v>2</v>
      </c>
      <c r="C57" s="62" t="str">
        <f>Respuestas!D55</f>
        <v>2.2</v>
      </c>
      <c r="D57" s="63" t="str">
        <f>Respuestas!F55</f>
        <v>¿Pago directamente a los trabajadores de la manera que he acordado con ellos?</v>
      </c>
      <c r="E57" s="64" t="str">
        <f>+Respuestas!E55</f>
        <v>CMC</v>
      </c>
      <c r="F57" s="64">
        <f>+'P2'!E27</f>
        <v>0</v>
      </c>
      <c r="G57" s="53">
        <f>+'P2'!F27</f>
        <v>0</v>
      </c>
      <c r="H57" s="48" t="str">
        <f>+'P2'!G27</f>
        <v>No Aplica</v>
      </c>
      <c r="I57" s="49" t="str">
        <f>+'P2'!H27</f>
        <v xml:space="preserve"> </v>
      </c>
      <c r="J57" s="50" t="str">
        <f>+'P2'!I27</f>
        <v>En espera de su respuesta</v>
      </c>
    </row>
    <row r="58" spans="1:10" ht="30" x14ac:dyDescent="0.35">
      <c r="A58" s="62">
        <f>Respuestas!C56</f>
        <v>33</v>
      </c>
      <c r="B58" s="62">
        <v>2</v>
      </c>
      <c r="C58" s="62" t="str">
        <f>Respuestas!D56</f>
        <v>2.2</v>
      </c>
      <c r="D58" s="63" t="str">
        <f>Respuestas!F56</f>
        <v>¿Pago directamente a los trabajadores de la manera que he acordado con ellos?</v>
      </c>
      <c r="E58" s="64" t="str">
        <f>+Respuestas!E56</f>
        <v>CMC</v>
      </c>
      <c r="F58" s="64">
        <f>+'P2'!E28</f>
        <v>0</v>
      </c>
      <c r="G58" s="53">
        <f>+'P2'!F28</f>
        <v>0</v>
      </c>
      <c r="H58" s="48" t="str">
        <f>+'P2'!G28</f>
        <v>No Aplica</v>
      </c>
      <c r="I58" s="49" t="str">
        <f>+'P2'!H28</f>
        <v xml:space="preserve"> </v>
      </c>
      <c r="J58" s="50" t="str">
        <f>+'P2'!I28</f>
        <v>En espera de su respuesta</v>
      </c>
    </row>
    <row r="59" spans="1:10" ht="30" x14ac:dyDescent="0.35">
      <c r="A59" s="62">
        <f>Respuestas!C57</f>
        <v>34</v>
      </c>
      <c r="B59" s="62">
        <v>2</v>
      </c>
      <c r="C59" s="62" t="str">
        <f>Respuestas!D57</f>
        <v>2.2</v>
      </c>
      <c r="D59" s="63" t="str">
        <f>Respuestas!F57</f>
        <v>¿Doy permiso de maternidad/paternidad a las mujeres/hombres como lo exige la ley?</v>
      </c>
      <c r="E59" s="64" t="str">
        <f>+Respuestas!E57</f>
        <v>CMC</v>
      </c>
      <c r="F59" s="64">
        <f>+'P2'!E29</f>
        <v>0</v>
      </c>
      <c r="G59" s="53">
        <f>+'P2'!F29</f>
        <v>0</v>
      </c>
      <c r="H59" s="48" t="str">
        <f>+'P2'!G29</f>
        <v>No Aplica</v>
      </c>
      <c r="I59" s="49" t="str">
        <f>+'P2'!H29</f>
        <v xml:space="preserve"> </v>
      </c>
      <c r="J59" s="50" t="str">
        <f>+'P2'!I29</f>
        <v>En espera de su respuesta</v>
      </c>
    </row>
    <row r="60" spans="1:10" ht="30" x14ac:dyDescent="0.35">
      <c r="A60" s="62">
        <f>Respuestas!C58</f>
        <v>35</v>
      </c>
      <c r="B60" s="62">
        <v>2</v>
      </c>
      <c r="C60" s="62" t="str">
        <f>Respuestas!D58</f>
        <v>2.2</v>
      </c>
      <c r="D60" s="63" t="str">
        <f>Respuestas!F58</f>
        <v>¿Participan mujeres y hombres por igual en comités de gestión y en la toma de decisiones?</v>
      </c>
      <c r="E60" s="64" t="str">
        <f>+Respuestas!E58</f>
        <v>CMC</v>
      </c>
      <c r="F60" s="64">
        <f>+'P2'!E30</f>
        <v>0</v>
      </c>
      <c r="G60" s="53">
        <f>+'P2'!F30</f>
        <v>0</v>
      </c>
      <c r="H60" s="48" t="str">
        <f>+'P2'!G30</f>
        <v>No Aplica</v>
      </c>
      <c r="I60" s="49" t="str">
        <f>+'P2'!H30</f>
        <v xml:space="preserve"> </v>
      </c>
      <c r="J60" s="50" t="str">
        <f>+'P2'!I30</f>
        <v>En espera de su respuesta</v>
      </c>
    </row>
    <row r="61" spans="1:10" ht="30" x14ac:dyDescent="0.35">
      <c r="A61" s="62">
        <f>Respuestas!C59</f>
        <v>35</v>
      </c>
      <c r="B61" s="62">
        <v>2</v>
      </c>
      <c r="C61" s="62" t="str">
        <f>Respuestas!D59</f>
        <v>2.2</v>
      </c>
      <c r="D61" s="63" t="str">
        <f>Respuestas!F59</f>
        <v>¿Participan mujeres y hombres por igual en comités de gestión y en la toma de decisiones?</v>
      </c>
      <c r="E61" s="64" t="str">
        <f>+Respuestas!E59</f>
        <v>CMC</v>
      </c>
      <c r="F61" s="64">
        <f>+'P2'!E31</f>
        <v>0</v>
      </c>
      <c r="G61" s="53">
        <f>+'P2'!F31</f>
        <v>0</v>
      </c>
      <c r="H61" s="48" t="str">
        <f>+'P2'!G31</f>
        <v>No Aplica</v>
      </c>
      <c r="I61" s="49" t="str">
        <f>+'P2'!H31</f>
        <v xml:space="preserve"> </v>
      </c>
      <c r="J61" s="50" t="str">
        <f>+'P2'!I31</f>
        <v>En espera de su respuesta</v>
      </c>
    </row>
    <row r="62" spans="1:10" ht="30" x14ac:dyDescent="0.35">
      <c r="A62" s="62">
        <f>Respuestas!C60</f>
        <v>36</v>
      </c>
      <c r="B62" s="62">
        <v>2</v>
      </c>
      <c r="C62" s="62" t="str">
        <f>Respuestas!D60</f>
        <v>2.2</v>
      </c>
      <c r="D62" s="63" t="str">
        <f>Respuestas!F60</f>
        <v>¿Existen mecanismos para abordar casos de discriminación, violencia y acoso sexual?</v>
      </c>
      <c r="E62" s="64" t="str">
        <f>+Respuestas!E60</f>
        <v>CMC</v>
      </c>
      <c r="F62" s="64">
        <f>+'P2'!E32</f>
        <v>0</v>
      </c>
      <c r="G62" s="53">
        <f>+'P2'!F32</f>
        <v>0</v>
      </c>
      <c r="H62" s="48" t="str">
        <f>+'P2'!G32</f>
        <v>No Aplica</v>
      </c>
      <c r="I62" s="49" t="str">
        <f>+'P2'!H32</f>
        <v xml:space="preserve"> </v>
      </c>
      <c r="J62" s="50" t="str">
        <f>+'P2'!I32</f>
        <v>En espera de su respuesta</v>
      </c>
    </row>
    <row r="63" spans="1:10" ht="30" x14ac:dyDescent="0.35">
      <c r="A63" s="62">
        <f>Respuestas!C61</f>
        <v>36</v>
      </c>
      <c r="B63" s="62">
        <v>2</v>
      </c>
      <c r="C63" s="62" t="str">
        <f>Respuestas!D61</f>
        <v>2.2</v>
      </c>
      <c r="D63" s="63" t="str">
        <f>Respuestas!F61</f>
        <v>¿Existen mecanismos para abordar casos de discriminación, violencia y acoso sexual?</v>
      </c>
      <c r="E63" s="64" t="str">
        <f>+Respuestas!E61</f>
        <v>CMC</v>
      </c>
      <c r="F63" s="64">
        <f>+'P2'!E33</f>
        <v>0</v>
      </c>
      <c r="G63" s="53">
        <f>+'P2'!F33</f>
        <v>0</v>
      </c>
      <c r="H63" s="48" t="str">
        <f>+'P2'!G33</f>
        <v>No Aplica</v>
      </c>
      <c r="I63" s="49" t="str">
        <f>+'P2'!H33</f>
        <v xml:space="preserve"> </v>
      </c>
      <c r="J63" s="50" t="str">
        <f>+'P2'!I33</f>
        <v>En espera de su respuesta</v>
      </c>
    </row>
    <row r="64" spans="1:10" ht="30" x14ac:dyDescent="0.35">
      <c r="A64" s="62">
        <f>Respuestas!C62</f>
        <v>36</v>
      </c>
      <c r="B64" s="62">
        <v>2</v>
      </c>
      <c r="C64" s="62" t="str">
        <f>Respuestas!D62</f>
        <v>2.2</v>
      </c>
      <c r="D64" s="63" t="str">
        <f>Respuestas!F62</f>
        <v>¿Existen mecanismos para abordar casos de discriminación, violencia y acoso sexual?</v>
      </c>
      <c r="E64" s="64" t="str">
        <f>+Respuestas!E62</f>
        <v>CMC</v>
      </c>
      <c r="F64" s="64">
        <f>+'P2'!E34</f>
        <v>0</v>
      </c>
      <c r="G64" s="53">
        <f>+'P2'!F34</f>
        <v>0</v>
      </c>
      <c r="H64" s="48" t="str">
        <f>+'P2'!G34</f>
        <v>No Aplica</v>
      </c>
      <c r="I64" s="49" t="str">
        <f>+'P2'!H34</f>
        <v xml:space="preserve"> </v>
      </c>
      <c r="J64" s="50" t="str">
        <f>+'P2'!I34</f>
        <v>En espera de su respuesta</v>
      </c>
    </row>
    <row r="65" spans="1:10" ht="30" x14ac:dyDescent="0.35">
      <c r="A65" s="62">
        <f>Respuestas!C63</f>
        <v>37</v>
      </c>
      <c r="B65" s="62">
        <v>2</v>
      </c>
      <c r="C65" s="62" t="str">
        <f>Respuestas!D63</f>
        <v>2.2</v>
      </c>
      <c r="D65" s="63" t="str">
        <f>Respuestas!F63</f>
        <v>¿Atiendo denuncias de acoso o discriminación siguiendo el mecanismo establecido?</v>
      </c>
      <c r="E65" s="81" t="str">
        <f>+Respuestas!E63</f>
        <v>CMC</v>
      </c>
      <c r="F65" s="64">
        <f>+'P2'!E35</f>
        <v>0</v>
      </c>
      <c r="G65" s="53">
        <f>+'P2'!F35</f>
        <v>0</v>
      </c>
      <c r="H65" s="48" t="str">
        <f>IF(Principio11213[[#This Row],[Respuesta]]="Sí","Conformidad",IF(Principio11213[[#This Row],[Respuesta]]="No","No conforme","No Aplica"))</f>
        <v>No Aplica</v>
      </c>
      <c r="I65" s="49" t="str">
        <f>+'P2'!H35</f>
        <v xml:space="preserve"> </v>
      </c>
      <c r="J65" s="50" t="str">
        <f>+'P2'!I35</f>
        <v>En espera de su respuesta</v>
      </c>
    </row>
    <row r="66" spans="1:10" ht="30" x14ac:dyDescent="0.35">
      <c r="A66" s="62">
        <f>Respuestas!C64</f>
        <v>38</v>
      </c>
      <c r="B66" s="62">
        <v>2</v>
      </c>
      <c r="C66" s="62" t="str">
        <f>Respuestas!D64</f>
        <v>2.3</v>
      </c>
      <c r="D66" s="63" t="str">
        <f>Respuestas!F64</f>
        <v>¿Tengo un procedimiento de seguridad y salud laboral acorde a la normativa legal?</v>
      </c>
      <c r="E66" s="81" t="str">
        <f>+Respuestas!E64</f>
        <v>CC</v>
      </c>
      <c r="F66" s="53">
        <f>+'P2'!E36</f>
        <v>0</v>
      </c>
      <c r="G66" s="53">
        <f>+'P2'!F36</f>
        <v>0</v>
      </c>
      <c r="H66" s="48" t="str">
        <f>IF(Principio11213[[#This Row],[Respuesta]]="Sí","Conformidad",IF(Principio11213[[#This Row],[Respuesta]]="No","No conforme","No Aplica"))</f>
        <v>No Aplica</v>
      </c>
      <c r="I66" s="49" t="str">
        <f>+'P2'!H36</f>
        <v xml:space="preserve"> </v>
      </c>
      <c r="J66" s="50" t="str">
        <f>+'P2'!I36</f>
        <v>En espera de su respuesta</v>
      </c>
    </row>
    <row r="67" spans="1:10" ht="30" x14ac:dyDescent="0.35">
      <c r="A67" s="62">
        <f>Respuestas!C65</f>
        <v>39</v>
      </c>
      <c r="B67" s="62">
        <v>2</v>
      </c>
      <c r="C67" s="62" t="str">
        <f>Respuestas!D65</f>
        <v>2.3</v>
      </c>
      <c r="D67" s="63" t="str">
        <f>Respuestas!F65</f>
        <v>¿Todos los que trabajan para mí conocen y siguen prácticas seguras de trabajo? </v>
      </c>
      <c r="E67" s="64" t="str">
        <f>+Respuestas!E65</f>
        <v>CC</v>
      </c>
      <c r="F67" s="73" t="str">
        <f>+'P2'!E37</f>
        <v>CRB</v>
      </c>
      <c r="G67" s="53">
        <f>+'P2'!F37</f>
        <v>0</v>
      </c>
      <c r="H67" s="48" t="str">
        <f>+'P2'!G37</f>
        <v>No Aplica</v>
      </c>
      <c r="I67" s="49" t="str">
        <f>+'P2'!H37</f>
        <v xml:space="preserve"> </v>
      </c>
      <c r="J67" s="50" t="str">
        <f>+'P2'!I37</f>
        <v>En espera de su respuesta</v>
      </c>
    </row>
    <row r="68" spans="1:10" ht="30" x14ac:dyDescent="0.35">
      <c r="A68" s="62">
        <f>Respuestas!C66</f>
        <v>39</v>
      </c>
      <c r="B68" s="62">
        <v>2</v>
      </c>
      <c r="C68" s="62" t="str">
        <f>Respuestas!D66</f>
        <v>2.3</v>
      </c>
      <c r="D68" s="63" t="str">
        <f>Respuestas!F66</f>
        <v>¿Todos los que trabajan para mí conocen y siguen prácticas seguras de trabajo? </v>
      </c>
      <c r="E68" s="64" t="str">
        <f>+Respuestas!E66</f>
        <v>CC</v>
      </c>
      <c r="F68" s="73" t="str">
        <f>+'P2'!E38</f>
        <v>CRB</v>
      </c>
      <c r="G68" s="53">
        <f>+'P2'!F38</f>
        <v>0</v>
      </c>
      <c r="H68" s="48" t="str">
        <f>+'P2'!G38</f>
        <v>No Aplica</v>
      </c>
      <c r="I68" s="49" t="str">
        <f>+'P2'!H38</f>
        <v xml:space="preserve"> </v>
      </c>
      <c r="J68" s="50" t="str">
        <f>+'P2'!I38</f>
        <v>En espera de su respuesta</v>
      </c>
    </row>
    <row r="69" spans="1:10" ht="30" x14ac:dyDescent="0.35">
      <c r="A69" s="62">
        <f>Respuestas!C67</f>
        <v>39</v>
      </c>
      <c r="B69" s="62">
        <v>2</v>
      </c>
      <c r="C69" s="62" t="str">
        <f>Respuestas!D67</f>
        <v>2.3</v>
      </c>
      <c r="D69" s="63" t="str">
        <f>Respuestas!F67</f>
        <v>¿Todos los que trabajan para mí conocen y siguen prácticas seguras de trabajo? </v>
      </c>
      <c r="E69" s="64" t="str">
        <f>+Respuestas!E67</f>
        <v>CC</v>
      </c>
      <c r="F69" s="73" t="str">
        <f>+'P2'!E39</f>
        <v>CRB</v>
      </c>
      <c r="G69" s="53">
        <f>+'P2'!F39</f>
        <v>0</v>
      </c>
      <c r="H69" s="48" t="str">
        <f>+'P2'!G39</f>
        <v>No Aplica</v>
      </c>
      <c r="I69" s="49" t="str">
        <f>+'P2'!H39</f>
        <v xml:space="preserve"> </v>
      </c>
      <c r="J69" s="50" t="str">
        <f>+'P2'!I39</f>
        <v>En espera de su respuesta</v>
      </c>
    </row>
    <row r="70" spans="1:10" ht="30" x14ac:dyDescent="0.35">
      <c r="A70" s="62">
        <f>Respuestas!C68</f>
        <v>40</v>
      </c>
      <c r="B70" s="62">
        <v>2</v>
      </c>
      <c r="C70" s="62" t="str">
        <f>Respuestas!D68</f>
        <v>2.3</v>
      </c>
      <c r="D70" s="63" t="str">
        <f>Respuestas!F68</f>
        <v>¿Tienen todos los que trabajan para mí, el equipo de seguridad adecuado para lo que hacen?</v>
      </c>
      <c r="E70" s="64" t="str">
        <f>+Respuestas!E68</f>
        <v>CC</v>
      </c>
      <c r="F70" s="73" t="str">
        <f>+'P2'!E40</f>
        <v>CRB</v>
      </c>
      <c r="G70" s="53">
        <f>+'P2'!F40</f>
        <v>0</v>
      </c>
      <c r="H70" s="48" t="str">
        <f>+'P2'!G40</f>
        <v>No Aplica</v>
      </c>
      <c r="I70" s="49" t="str">
        <f>+'P2'!H40</f>
        <v xml:space="preserve"> </v>
      </c>
      <c r="J70" s="50" t="str">
        <f>+'P2'!I40</f>
        <v>En espera de su respuesta</v>
      </c>
    </row>
    <row r="71" spans="1:10" ht="30" x14ac:dyDescent="0.35">
      <c r="A71" s="62">
        <f>Respuestas!C69</f>
        <v>40</v>
      </c>
      <c r="B71" s="62">
        <v>2</v>
      </c>
      <c r="C71" s="62" t="str">
        <f>Respuestas!D69</f>
        <v>2.3</v>
      </c>
      <c r="D71" s="63" t="str">
        <f>Respuestas!F69</f>
        <v>¿Tienen todos los que trabajan para mí el equipo de seguridad adecuado para lo que hacen?</v>
      </c>
      <c r="E71" s="64" t="str">
        <f>+Respuestas!E69</f>
        <v>CC</v>
      </c>
      <c r="F71" s="73" t="str">
        <f>+'P2'!E41</f>
        <v>CRB</v>
      </c>
      <c r="G71" s="53">
        <f>+'P2'!F41</f>
        <v>0</v>
      </c>
      <c r="H71" s="48" t="str">
        <f>+'P2'!G41</f>
        <v>No Aplica</v>
      </c>
      <c r="I71" s="49" t="str">
        <f>+'P2'!H41</f>
        <v xml:space="preserve"> </v>
      </c>
      <c r="J71" s="50" t="str">
        <f>+'P2'!I41</f>
        <v>En espera de su respuesta</v>
      </c>
    </row>
    <row r="72" spans="1:10" ht="30" x14ac:dyDescent="0.35">
      <c r="A72" s="62">
        <f>Respuestas!C70</f>
        <v>41</v>
      </c>
      <c r="B72" s="62">
        <v>2</v>
      </c>
      <c r="C72" s="62" t="str">
        <f>Respuestas!D70</f>
        <v>2.3</v>
      </c>
      <c r="D72" s="63" t="str">
        <f>Respuestas!F70</f>
        <v>¿Exijo a las personas que trabajan para mí que utilicen los equipos de seguridad?</v>
      </c>
      <c r="E72" s="64" t="str">
        <f>+Respuestas!E70</f>
        <v>CC</v>
      </c>
      <c r="F72" s="73" t="str">
        <f>+'P2'!E42</f>
        <v>CRB</v>
      </c>
      <c r="G72" s="53">
        <f>+'P2'!F42</f>
        <v>0</v>
      </c>
      <c r="H72" s="48" t="str">
        <f>+'P2'!G42</f>
        <v>No Aplica</v>
      </c>
      <c r="I72" s="49" t="str">
        <f>+'P2'!H42</f>
        <v xml:space="preserve"> </v>
      </c>
      <c r="J72" s="50" t="str">
        <f>+'P2'!I42</f>
        <v>En espera de su respuesta</v>
      </c>
    </row>
    <row r="73" spans="1:10" x14ac:dyDescent="0.35">
      <c r="A73" s="62">
        <f>Respuestas!C71</f>
        <v>42</v>
      </c>
      <c r="B73" s="62">
        <v>2</v>
      </c>
      <c r="C73" s="62" t="str">
        <f>Respuestas!D71</f>
        <v>2.3</v>
      </c>
      <c r="D73" s="63" t="str">
        <f>Respuestas!F71</f>
        <v>¿Llevo registros de los accidentes?</v>
      </c>
      <c r="E73" s="64" t="str">
        <f>+Respuestas!E71</f>
        <v>CC</v>
      </c>
      <c r="F73" s="73" t="str">
        <f>+'P2'!E43</f>
        <v>CRB</v>
      </c>
      <c r="G73" s="53">
        <f>+'P2'!F43</f>
        <v>0</v>
      </c>
      <c r="H73" s="48" t="str">
        <f>+'P2'!G43</f>
        <v>No Aplica</v>
      </c>
      <c r="I73" s="49" t="str">
        <f>+'P2'!H43</f>
        <v xml:space="preserve"> </v>
      </c>
      <c r="J73" s="50" t="str">
        <f>+'P2'!I43</f>
        <v>En espera de su respuesta</v>
      </c>
    </row>
    <row r="74" spans="1:10" ht="30" x14ac:dyDescent="0.35">
      <c r="A74" s="62">
        <f>Respuestas!C72</f>
        <v>43</v>
      </c>
      <c r="B74" s="62">
        <v>2</v>
      </c>
      <c r="C74" s="62" t="str">
        <f>Respuestas!D72</f>
        <v>2.3</v>
      </c>
      <c r="D74" s="63" t="str">
        <f>Respuestas!F72</f>
        <v>¿Cambio las prácticas cuando se produce un accidente o si sucede casi un accidente?</v>
      </c>
      <c r="E74" s="64" t="str">
        <f>+Respuestas!E72</f>
        <v>CC</v>
      </c>
      <c r="F74" s="73" t="str">
        <f>+'P2'!E44</f>
        <v>CRB</v>
      </c>
      <c r="G74" s="53">
        <f>+'P2'!F44</f>
        <v>0</v>
      </c>
      <c r="H74" s="48" t="str">
        <f>+'P2'!G44</f>
        <v>No Aplica</v>
      </c>
      <c r="I74" s="49" t="str">
        <f>+'P2'!H44</f>
        <v xml:space="preserve"> </v>
      </c>
      <c r="J74" s="50" t="str">
        <f>+'P2'!I44</f>
        <v>En espera de su respuesta</v>
      </c>
    </row>
    <row r="75" spans="1:10" ht="30" x14ac:dyDescent="0.35">
      <c r="A75" s="62">
        <f>Respuestas!C73</f>
        <v>44</v>
      </c>
      <c r="B75" s="62">
        <v>2</v>
      </c>
      <c r="C75" s="62" t="str">
        <f>Respuestas!D73</f>
        <v>2.4</v>
      </c>
      <c r="D75" s="63" t="str">
        <f>Respuestas!F73</f>
        <v>¿Pago a los trabajadores al menos el salario mínimo legalmente establecido?</v>
      </c>
      <c r="E75" s="64" t="str">
        <f>+Respuestas!E73</f>
        <v>CC</v>
      </c>
      <c r="F75" s="64">
        <f>+'P2'!E45</f>
        <v>0</v>
      </c>
      <c r="G75" s="53">
        <f>+'P2'!F45</f>
        <v>0</v>
      </c>
      <c r="H75" s="48" t="str">
        <f>+'P2'!G45</f>
        <v>No Aplica</v>
      </c>
      <c r="I75" s="49" t="str">
        <f>+'P2'!H45</f>
        <v xml:space="preserve"> </v>
      </c>
      <c r="J75" s="50" t="str">
        <f>+'P2'!I45</f>
        <v>En espera de su respuesta</v>
      </c>
    </row>
    <row r="76" spans="1:10" ht="30" x14ac:dyDescent="0.35">
      <c r="A76" s="62">
        <f>Respuestas!C74</f>
        <v>44</v>
      </c>
      <c r="B76" s="62">
        <v>2</v>
      </c>
      <c r="C76" s="62" t="str">
        <f>Respuestas!D74</f>
        <v>2.4</v>
      </c>
      <c r="D76" s="63" t="str">
        <f>Respuestas!F74</f>
        <v>¿Pago a los trabajadores al menos el salario mínimo legalmente establecido?</v>
      </c>
      <c r="E76" s="64" t="str">
        <f>+Respuestas!E74</f>
        <v>CC</v>
      </c>
      <c r="F76" s="73">
        <f>+'P2'!E46</f>
        <v>0</v>
      </c>
      <c r="G76" s="53">
        <f>+'P2'!F46</f>
        <v>0</v>
      </c>
      <c r="H76" s="48" t="str">
        <f>+'P2'!G46</f>
        <v>No Aplica</v>
      </c>
      <c r="I76" s="49" t="str">
        <f>+'P2'!H46</f>
        <v xml:space="preserve"> </v>
      </c>
      <c r="J76" s="50" t="str">
        <f>+'P2'!I46</f>
        <v>En espera de su respuesta</v>
      </c>
    </row>
    <row r="77" spans="1:10" ht="30" x14ac:dyDescent="0.35">
      <c r="A77" s="62">
        <f>Respuestas!C75</f>
        <v>44</v>
      </c>
      <c r="B77" s="62">
        <v>2</v>
      </c>
      <c r="C77" s="62" t="str">
        <f>Respuestas!D75</f>
        <v>2.4</v>
      </c>
      <c r="D77" s="63" t="str">
        <f>Respuestas!F75</f>
        <v>¿Pago a los trabajadores al menos el salario mínimo legalmente establecido?</v>
      </c>
      <c r="E77" s="64" t="str">
        <f>+Respuestas!E75</f>
        <v>CC</v>
      </c>
      <c r="F77" s="73">
        <f>+'P2'!E47</f>
        <v>0</v>
      </c>
      <c r="G77" s="53">
        <f>+'P2'!F47</f>
        <v>0</v>
      </c>
      <c r="H77" s="48" t="str">
        <f>+'P2'!G47</f>
        <v>No Aplica</v>
      </c>
      <c r="I77" s="49" t="str">
        <f>+'P2'!H47</f>
        <v xml:space="preserve"> </v>
      </c>
      <c r="J77" s="50" t="str">
        <f>+'P2'!I47</f>
        <v>En espera de su respuesta</v>
      </c>
    </row>
    <row r="78" spans="1:10" x14ac:dyDescent="0.35">
      <c r="A78" s="62">
        <f>Respuestas!C76</f>
        <v>45</v>
      </c>
      <c r="B78" s="62">
        <v>2</v>
      </c>
      <c r="C78" s="62" t="str">
        <f>Respuestas!D76</f>
        <v>2.4</v>
      </c>
      <c r="D78" s="63" t="str">
        <f>Respuestas!F76</f>
        <v>¿Pago los salarios a tiempo?</v>
      </c>
      <c r="E78" s="64" t="str">
        <f>+Respuestas!E76</f>
        <v>CC</v>
      </c>
      <c r="F78" s="73">
        <f>+'P2'!E48</f>
        <v>0</v>
      </c>
      <c r="G78" s="53">
        <f>+'P2'!F48</f>
        <v>0</v>
      </c>
      <c r="H78" s="48" t="str">
        <f>+'P2'!G48</f>
        <v>No Aplica</v>
      </c>
      <c r="I78" s="49" t="str">
        <f>+'P2'!H48</f>
        <v xml:space="preserve"> </v>
      </c>
      <c r="J78" s="50" t="str">
        <f>+'P2'!I48</f>
        <v>En espera de su respuesta</v>
      </c>
    </row>
    <row r="79" spans="1:10" ht="60" x14ac:dyDescent="0.35">
      <c r="A79" s="62">
        <f>Respuestas!C77</f>
        <v>46</v>
      </c>
      <c r="B79" s="62">
        <v>2</v>
      </c>
      <c r="C79" s="62" t="str">
        <f>Respuestas!D77</f>
        <v>2.5</v>
      </c>
      <c r="D79" s="63" t="str">
        <f>Respuestas!F77</f>
        <v>¿Todas las personas que trabajan para mí reciben capacitación y son supervisadas para mejorar en sus capacidades, trabajar de manera segura, y cumplir con el Plan de Manejo?</v>
      </c>
      <c r="E79" s="64" t="str">
        <f>+Respuestas!E77</f>
        <v>CMC</v>
      </c>
      <c r="F79" s="73">
        <f>+'P2'!E49</f>
        <v>0</v>
      </c>
      <c r="G79" s="53">
        <f>+'P2'!F49</f>
        <v>0</v>
      </c>
      <c r="H79" s="48" t="str">
        <f>+'P2'!G49</f>
        <v>No Aplica</v>
      </c>
      <c r="I79" s="49" t="str">
        <f>+'P2'!H49</f>
        <v xml:space="preserve"> </v>
      </c>
      <c r="J79" s="50" t="str">
        <f>+'P2'!I49</f>
        <v>En espera de su respuesta</v>
      </c>
    </row>
    <row r="80" spans="1:10" x14ac:dyDescent="0.35">
      <c r="A80" s="62">
        <f>Respuestas!C78</f>
        <v>47</v>
      </c>
      <c r="B80" s="62">
        <v>2</v>
      </c>
      <c r="C80" s="62" t="str">
        <f>Respuestas!D78</f>
        <v>2.5</v>
      </c>
      <c r="D80" s="63" t="str">
        <f>Respuestas!F78</f>
        <v>¿Mantengo registros de las capacitaciones impartidas?</v>
      </c>
      <c r="E80" s="64" t="str">
        <f>+Respuestas!E78</f>
        <v>CMC</v>
      </c>
      <c r="F80" s="73">
        <f>+'P2'!E50</f>
        <v>0</v>
      </c>
      <c r="G80" s="53">
        <f>+'P2'!F50</f>
        <v>0</v>
      </c>
      <c r="H80" s="48" t="str">
        <f>+'P2'!G50</f>
        <v>No Aplica</v>
      </c>
      <c r="I80" s="49" t="str">
        <f>+'P2'!H50</f>
        <v xml:space="preserve"> </v>
      </c>
      <c r="J80" s="50" t="str">
        <f>+'P2'!I50</f>
        <v>En espera de su respuesta</v>
      </c>
    </row>
    <row r="81" spans="1:10" ht="30" x14ac:dyDescent="0.35">
      <c r="A81" s="62">
        <f>Respuestas!C79</f>
        <v>48</v>
      </c>
      <c r="B81" s="62">
        <v>2</v>
      </c>
      <c r="C81" s="62" t="str">
        <f>Respuestas!D79</f>
        <v>2.6</v>
      </c>
      <c r="D81" s="63" t="str">
        <f>Respuestas!F79</f>
        <v>¿Tengo un procedimiento que me ayude a abordar las controversias que puedan surgir con los trabajadores?</v>
      </c>
      <c r="E81" s="64" t="str">
        <f>+Respuestas!E79</f>
        <v>CC</v>
      </c>
      <c r="F81" s="73">
        <f>+'P2'!E51</f>
        <v>0</v>
      </c>
      <c r="G81" s="53">
        <f>+'P2'!F51</f>
        <v>0</v>
      </c>
      <c r="H81" s="48" t="str">
        <f>+'P2'!G51</f>
        <v>No Aplica</v>
      </c>
      <c r="I81" s="49" t="str">
        <f>+'P2'!H51</f>
        <v xml:space="preserve"> </v>
      </c>
      <c r="J81" s="50" t="str">
        <f>+'P2'!I51</f>
        <v>En espera de su respuesta</v>
      </c>
    </row>
    <row r="82" spans="1:10" ht="30" x14ac:dyDescent="0.35">
      <c r="A82" s="62">
        <f>Respuestas!C80</f>
        <v>48</v>
      </c>
      <c r="B82" s="62">
        <v>2</v>
      </c>
      <c r="C82" s="62" t="str">
        <f>Respuestas!D80</f>
        <v>2.6</v>
      </c>
      <c r="D82" s="63" t="str">
        <f>Respuestas!F80</f>
        <v>¿Tengo un procedimiento que me ayude a abordar las controversias que puedan surgir de los trabajadores?</v>
      </c>
      <c r="E82" s="64" t="str">
        <f>+Respuestas!E80</f>
        <v>CC</v>
      </c>
      <c r="F82" s="73">
        <f>+'P2'!E52</f>
        <v>0</v>
      </c>
      <c r="G82" s="53">
        <f>+'P2'!F52</f>
        <v>0</v>
      </c>
      <c r="H82" s="48" t="str">
        <f>+'P2'!G52</f>
        <v>No Aplica</v>
      </c>
      <c r="I82" s="49" t="str">
        <f>+'P2'!H52</f>
        <v xml:space="preserve"> </v>
      </c>
      <c r="J82" s="50" t="str">
        <f>+'P2'!I52</f>
        <v>En espera de su respuesta</v>
      </c>
    </row>
    <row r="83" spans="1:10" ht="30" x14ac:dyDescent="0.35">
      <c r="A83" s="62">
        <f>Respuestas!C81</f>
        <v>49</v>
      </c>
      <c r="B83" s="62">
        <v>2</v>
      </c>
      <c r="C83" s="81" t="str">
        <f>Respuestas!D81</f>
        <v>2.6</v>
      </c>
      <c r="D83" s="63" t="str">
        <f>Respuestas!F81</f>
        <v>¿Involucro de forma culturalmente apropiada a los trabajadores en la elaboración del procedimiento?</v>
      </c>
      <c r="E83" s="81" t="str">
        <f>+Respuestas!E81</f>
        <v>CC</v>
      </c>
      <c r="F83" s="73">
        <f>+'P2'!E53</f>
        <v>0</v>
      </c>
      <c r="G83" s="53">
        <f>+'P2'!F53</f>
        <v>0</v>
      </c>
      <c r="H83" s="48" t="str">
        <f>IF(Principio11213[[#This Row],[Respuesta]]="Sí","Conformidad",IF(Principio11213[[#This Row],[Respuesta]]="No","No conforme","No Aplica"))</f>
        <v>No Aplica</v>
      </c>
      <c r="I83" s="49" t="str">
        <f>+'P2'!H53</f>
        <v xml:space="preserve"> </v>
      </c>
      <c r="J83" s="50" t="str">
        <f>+'P2'!I53</f>
        <v>En espera de su respuesta</v>
      </c>
    </row>
    <row r="84" spans="1:10" ht="30" x14ac:dyDescent="0.35">
      <c r="A84" s="62">
        <f>Respuestas!C82</f>
        <v>50</v>
      </c>
      <c r="B84" s="62">
        <v>2</v>
      </c>
      <c r="C84" s="62" t="str">
        <f>Respuestas!D82</f>
        <v>2.6</v>
      </c>
      <c r="D84" s="63" t="str">
        <f>Respuestas!F82</f>
        <v>¿He seguido el procedimiento para abordar las controversias si ha surgido un conflicto?</v>
      </c>
      <c r="E84" s="64" t="str">
        <f>+Respuestas!E82</f>
        <v>CC</v>
      </c>
      <c r="F84" s="73">
        <f>+'P2'!E55</f>
        <v>0</v>
      </c>
      <c r="G84" s="53">
        <f>+'P2'!F55</f>
        <v>0</v>
      </c>
      <c r="H84" s="48" t="str">
        <f>+'P2'!G55</f>
        <v>No Aplica</v>
      </c>
      <c r="I84" s="49" t="str">
        <f>+'P2'!H55</f>
        <v xml:space="preserve"> </v>
      </c>
      <c r="J84" s="50" t="str">
        <f>+'P2'!I55</f>
        <v>En espera de su respuesta</v>
      </c>
    </row>
    <row r="85" spans="1:10" ht="30" x14ac:dyDescent="0.35">
      <c r="A85" s="62">
        <f>Respuestas!C83</f>
        <v>50</v>
      </c>
      <c r="B85" s="62">
        <v>2</v>
      </c>
      <c r="C85" s="62" t="str">
        <f>Respuestas!D83</f>
        <v>2.6</v>
      </c>
      <c r="D85" s="63" t="str">
        <f>Respuestas!F83</f>
        <v>¿He seguido el procedimiento para abordar las controversias si ha surgido un conflicto?</v>
      </c>
      <c r="E85" s="64" t="str">
        <f>+Respuestas!E83</f>
        <v>CC</v>
      </c>
      <c r="F85" s="73">
        <f>+'P2'!E56</f>
        <v>0</v>
      </c>
      <c r="G85" s="53">
        <f>+'P2'!F56</f>
        <v>0</v>
      </c>
      <c r="H85" s="48" t="str">
        <f>+'P2'!G56</f>
        <v>No Aplica</v>
      </c>
      <c r="I85" s="49" t="str">
        <f>+'P2'!H56</f>
        <v xml:space="preserve"> </v>
      </c>
      <c r="J85" s="50" t="str">
        <f>+'P2'!I56</f>
        <v>En espera de su respuesta</v>
      </c>
    </row>
    <row r="86" spans="1:10" ht="30" x14ac:dyDescent="0.35">
      <c r="A86" s="62">
        <f>Respuestas!C84</f>
        <v>51</v>
      </c>
      <c r="B86" s="62">
        <v>2</v>
      </c>
      <c r="C86" s="62" t="str">
        <f>Respuestas!D84</f>
        <v>2.6</v>
      </c>
      <c r="D86" s="63" t="str">
        <f>Respuestas!F84</f>
        <v>¿Mantengo un registro de las controversias con mis trabajadores?</v>
      </c>
      <c r="E86" s="64" t="str">
        <f>+Respuestas!E84</f>
        <v>CC</v>
      </c>
      <c r="F86" s="73">
        <f>+'P2'!E56</f>
        <v>0</v>
      </c>
      <c r="G86" s="53">
        <f>+'P2'!F56</f>
        <v>0</v>
      </c>
      <c r="H86" s="48" t="str">
        <f>+'P2'!G56</f>
        <v>No Aplica</v>
      </c>
      <c r="I86" s="49" t="str">
        <f>+'P2'!H56</f>
        <v xml:space="preserve"> </v>
      </c>
      <c r="J86" s="50" t="str">
        <f>+'P2'!I56</f>
        <v>En espera de su respuesta</v>
      </c>
    </row>
    <row r="87" spans="1:10" ht="45" x14ac:dyDescent="0.35">
      <c r="A87" s="62">
        <f>Respuestas!C85</f>
        <v>52</v>
      </c>
      <c r="B87" s="62">
        <v>2</v>
      </c>
      <c r="C87" s="62" t="str">
        <f>Respuestas!D85</f>
        <v>2.6</v>
      </c>
      <c r="D87" s="63" t="str">
        <f>Respuestas!F85</f>
        <v xml:space="preserve">¿He dado una compensación justa a los trabajadores por pérdida o daño de su propiedad en relación con el trabajo que realizan para mí? </v>
      </c>
      <c r="E87" s="64" t="str">
        <f>+Respuestas!E85</f>
        <v>CC</v>
      </c>
      <c r="F87" s="73">
        <f>+'P2'!E57</f>
        <v>0</v>
      </c>
      <c r="G87" s="53">
        <f>+'P2'!F57</f>
        <v>0</v>
      </c>
      <c r="H87" s="48" t="str">
        <f>+'P2'!G57</f>
        <v>No Aplica</v>
      </c>
      <c r="I87" s="49" t="str">
        <f>+'P2'!H57</f>
        <v xml:space="preserve"> </v>
      </c>
      <c r="J87" s="50" t="str">
        <f>+'P2'!I57</f>
        <v>En espera de su respuesta</v>
      </c>
    </row>
    <row r="88" spans="1:10" ht="45" x14ac:dyDescent="0.35">
      <c r="A88" s="62">
        <f>Respuestas!C86</f>
        <v>52</v>
      </c>
      <c r="B88" s="62">
        <v>2</v>
      </c>
      <c r="C88" s="62" t="str">
        <f>Respuestas!D86</f>
        <v>2.6</v>
      </c>
      <c r="D88" s="63" t="str">
        <f>Respuestas!F86</f>
        <v xml:space="preserve">¿He dado una compensación justa a los trabajadores por pérdida o daño de su propiedad en relación con el trabajo que realizan para mí? </v>
      </c>
      <c r="E88" s="64" t="str">
        <f>+Respuestas!E86</f>
        <v>CC</v>
      </c>
      <c r="F88" s="73">
        <f>+'P2'!E58</f>
        <v>0</v>
      </c>
      <c r="G88" s="53">
        <f>+'P2'!F58</f>
        <v>0</v>
      </c>
      <c r="H88" s="48" t="str">
        <f>+'P2'!G58</f>
        <v>No Aplica</v>
      </c>
      <c r="I88" s="49" t="str">
        <f>+'P2'!H58</f>
        <v xml:space="preserve"> </v>
      </c>
      <c r="J88" s="50" t="str">
        <f>+'P2'!I58</f>
        <v>En espera de su respuesta</v>
      </c>
    </row>
    <row r="89" spans="1:10" ht="45" x14ac:dyDescent="0.35">
      <c r="A89" s="62">
        <f>Respuestas!C87</f>
        <v>53</v>
      </c>
      <c r="B89" s="62">
        <v>2</v>
      </c>
      <c r="C89" s="62" t="str">
        <f>Respuestas!D87</f>
        <v>2.6</v>
      </c>
      <c r="D89" s="63" t="str">
        <f>Respuestas!F87</f>
        <v>Ante un accidente o enfermedad laboral ¿He brindado la asistencia monetaria y sanitaria a los trabajadores afectados según lo establecido por la legislación?</v>
      </c>
      <c r="E89" s="64" t="str">
        <f>+Respuestas!E87</f>
        <v>CC</v>
      </c>
      <c r="F89" s="73">
        <f>+'P2'!E59</f>
        <v>0</v>
      </c>
      <c r="G89" s="53">
        <f>+'P2'!F59</f>
        <v>0</v>
      </c>
      <c r="H89" s="48" t="str">
        <f>+'P2'!G59</f>
        <v>No Aplica</v>
      </c>
      <c r="I89" s="49" t="str">
        <f>+'P2'!H59</f>
        <v xml:space="preserve"> </v>
      </c>
      <c r="J89" s="50" t="str">
        <f>+'P2'!I59</f>
        <v>En espera de su respuesta</v>
      </c>
    </row>
    <row r="90" spans="1:10" ht="45" x14ac:dyDescent="0.35">
      <c r="A90" s="62">
        <f>Respuestas!C88</f>
        <v>54</v>
      </c>
      <c r="B90" s="62">
        <v>3</v>
      </c>
      <c r="C90" s="62" t="str">
        <f>Respuestas!D88</f>
        <v>3.1</v>
      </c>
      <c r="D90" s="63" t="str">
        <f>Respuestas!F88</f>
        <v>¿Cuento con una identificación de Pueblos Indígenas dentro de mi Unidad de Manejo o en sus alrededores y que pueden verse afectados por mis actividades?</v>
      </c>
      <c r="E90" s="64" t="str">
        <f>+Respuestas!E88</f>
        <v>CC</v>
      </c>
      <c r="F90" s="73">
        <f>+'P3'!E13</f>
        <v>0</v>
      </c>
      <c r="G90" s="53">
        <f>+'P3'!F13</f>
        <v>0</v>
      </c>
      <c r="H90" s="48" t="str">
        <f>+'P3'!G13</f>
        <v>No Aplica</v>
      </c>
      <c r="I90" s="49" t="str">
        <f>+'P3'!H13</f>
        <v xml:space="preserve"> </v>
      </c>
      <c r="J90" s="50" t="str">
        <f>+'P3'!I13</f>
        <v>En espera de su respuesta</v>
      </c>
    </row>
    <row r="91" spans="1:10" ht="30" x14ac:dyDescent="0.35">
      <c r="A91" s="62">
        <f>Respuestas!C89</f>
        <v>55</v>
      </c>
      <c r="B91" s="62">
        <v>3</v>
      </c>
      <c r="C91" s="62" t="str">
        <f>Respuestas!D89</f>
        <v>3.1</v>
      </c>
      <c r="D91" s="63" t="str">
        <f>Respuestas!F89</f>
        <v>¿Identifica la evaluación algún Pueblo Indígena potencialmente afectado por mis actividades?</v>
      </c>
      <c r="E91" s="64" t="str">
        <f>+Respuestas!E89</f>
        <v>CC</v>
      </c>
      <c r="F91" s="73">
        <f>+'P3'!E14</f>
        <v>0</v>
      </c>
      <c r="G91" s="53">
        <f>+'P3'!F14</f>
        <v>0</v>
      </c>
      <c r="H91" s="48" t="str">
        <f>+'P3'!G14</f>
        <v>No Aplica</v>
      </c>
      <c r="I91" s="49" t="str">
        <f>+'P3'!H14</f>
        <v xml:space="preserve"> </v>
      </c>
      <c r="J91" s="50" t="str">
        <f>+'P3'!I14</f>
        <v>En espera de su respuesta</v>
      </c>
    </row>
    <row r="92" spans="1:10" ht="30" x14ac:dyDescent="0.35">
      <c r="A92" s="62">
        <f>Respuestas!C90</f>
        <v>56</v>
      </c>
      <c r="B92" s="62">
        <v>3</v>
      </c>
      <c r="C92" s="62" t="str">
        <f>Respuestas!D90</f>
        <v>3.1</v>
      </c>
      <c r="D92" s="63" t="str">
        <f>Respuestas!F90</f>
        <v>¿He documentado y mapeado los derechos (consuetudinarios y otros) y obligaciones aplicables de los Pueblos Indígenas?</v>
      </c>
      <c r="E92" s="64" t="str">
        <f>+Respuestas!E90</f>
        <v>CC</v>
      </c>
      <c r="F92" s="73">
        <f>+'P3'!E15</f>
        <v>0</v>
      </c>
      <c r="G92" s="53">
        <f>+'P3'!F15</f>
        <v>0</v>
      </c>
      <c r="H92" s="48" t="str">
        <f>+'P3'!G15</f>
        <v>No Aplica</v>
      </c>
      <c r="I92" s="49" t="str">
        <f>+'P3'!H15</f>
        <v xml:space="preserve"> </v>
      </c>
      <c r="J92" s="50" t="str">
        <f>+'P3'!I15</f>
        <v>En espera de su respuesta</v>
      </c>
    </row>
    <row r="93" spans="1:10" ht="45" x14ac:dyDescent="0.35">
      <c r="A93" s="62">
        <f>Respuestas!C91</f>
        <v>57</v>
      </c>
      <c r="B93" s="62">
        <v>3</v>
      </c>
      <c r="C93" s="81" t="str">
        <f>Respuestas!D91</f>
        <v>3.1</v>
      </c>
      <c r="D93" s="63" t="str">
        <f>Respuestas!F91</f>
        <v>¿Involucro de forma culturalmente apropiada a los Pueblos Indígenas para documentar y mapear sus derechos y obligaciones aplicables?</v>
      </c>
      <c r="E93" s="81" t="str">
        <f>+Respuestas!E91</f>
        <v>CC</v>
      </c>
      <c r="F93" s="73">
        <f>+'P3'!E16</f>
        <v>0</v>
      </c>
      <c r="G93" s="53">
        <f>+'P3'!F16</f>
        <v>0</v>
      </c>
      <c r="H93" s="48" t="str">
        <f>IF(Principio11213[[#This Row],[Respuesta]]="Sí","Conformidad",IF(Principio11213[[#This Row],[Respuesta]]="No","No conforme","No Aplica"))</f>
        <v>No Aplica</v>
      </c>
      <c r="I93" s="49" t="str">
        <f>+'P3'!H16</f>
        <v xml:space="preserve"> </v>
      </c>
      <c r="J93" s="50" t="str">
        <f>+'P3'!I16</f>
        <v>En espera de su respuesta</v>
      </c>
    </row>
    <row r="94" spans="1:10" ht="60" x14ac:dyDescent="0.35">
      <c r="A94" s="62">
        <f>Respuestas!C92</f>
        <v>58</v>
      </c>
      <c r="B94" s="62">
        <v>3</v>
      </c>
      <c r="C94" s="62" t="str">
        <f>Respuestas!D92</f>
        <v>3.2</v>
      </c>
      <c r="D94" s="63" t="str">
        <f>Respuestas!F92</f>
        <v>¿He informado a los Pueblos Indígenas cuándo, dónde y cómo pueden hacer comentarios y solicitar la modificación de las actividades de manejo en la medida necesaria para proteger a sus derechos, recursos, tierras y territorios?</v>
      </c>
      <c r="E94" s="64" t="str">
        <f>+Respuestas!E92</f>
        <v>CC</v>
      </c>
      <c r="F94" s="73">
        <f>+'P3'!E17</f>
        <v>0</v>
      </c>
      <c r="G94" s="53">
        <f>+'P3'!F17</f>
        <v>0</v>
      </c>
      <c r="H94" s="48" t="str">
        <f>+'P3'!G17</f>
        <v>No Aplica</v>
      </c>
      <c r="I94" s="49" t="str">
        <f>+'P3'!H17</f>
        <v xml:space="preserve"> </v>
      </c>
      <c r="J94" s="50" t="str">
        <f>+'P3'!I17</f>
        <v>En espera de su respuesta</v>
      </c>
    </row>
    <row r="95" spans="1:10" ht="30" x14ac:dyDescent="0.35">
      <c r="A95" s="62">
        <f>Respuestas!C93</f>
        <v>59</v>
      </c>
      <c r="B95" s="62">
        <v>3</v>
      </c>
      <c r="C95" s="62" t="str">
        <f>Respuestas!D93</f>
        <v>3.2</v>
      </c>
      <c r="D95" s="63" t="str">
        <f>Respuestas!F93</f>
        <v>¿Cuento con mecanismos para asegurarme de no violar los derechos de los Pueblos Indígenas?</v>
      </c>
      <c r="E95" s="64" t="str">
        <f>+Respuestas!E93</f>
        <v>CC</v>
      </c>
      <c r="F95" s="73">
        <f>+'P3'!E18</f>
        <v>0</v>
      </c>
      <c r="G95" s="53">
        <f>+'P3'!F18</f>
        <v>0</v>
      </c>
      <c r="H95" s="48" t="str">
        <f>+'P3'!G18</f>
        <v>No Aplica</v>
      </c>
      <c r="I95" s="49" t="str">
        <f>+'P3'!H18</f>
        <v xml:space="preserve"> </v>
      </c>
      <c r="J95" s="50" t="str">
        <f>+'P3'!I18</f>
        <v>En espera de su respuesta</v>
      </c>
    </row>
    <row r="96" spans="1:10" ht="30" x14ac:dyDescent="0.35">
      <c r="A96" s="62">
        <f>Respuestas!C94</f>
        <v>60</v>
      </c>
      <c r="B96" s="62">
        <v>3</v>
      </c>
      <c r="C96" s="62" t="str">
        <f>Respuestas!D94</f>
        <v>3.2</v>
      </c>
      <c r="D96" s="63" t="str">
        <f>Respuestas!F94</f>
        <v>En caso de que he violado los derechos de los Pueblos Indígenas. ¿He corregido la situación?</v>
      </c>
      <c r="E96" s="64" t="str">
        <f>+Respuestas!E94</f>
        <v>CC</v>
      </c>
      <c r="F96" s="73">
        <f>+'P3'!E19</f>
        <v>0</v>
      </c>
      <c r="G96" s="53">
        <f>+'P3'!F19</f>
        <v>0</v>
      </c>
      <c r="H96" s="48" t="str">
        <f>+'P3'!G19</f>
        <v>No Aplica</v>
      </c>
      <c r="I96" s="49" t="str">
        <f>+'P3'!H19</f>
        <v xml:space="preserve"> </v>
      </c>
      <c r="J96" s="50" t="str">
        <f>+'P3'!I19</f>
        <v>En espera de su respuesta</v>
      </c>
    </row>
    <row r="97" spans="1:10" ht="30" x14ac:dyDescent="0.35">
      <c r="A97" s="62">
        <f>Respuestas!C95</f>
        <v>60</v>
      </c>
      <c r="B97" s="62">
        <v>3</v>
      </c>
      <c r="C97" s="62" t="str">
        <f>Respuestas!D95</f>
        <v>3.2</v>
      </c>
      <c r="D97" s="63" t="str">
        <f>Respuestas!F95</f>
        <v>En caso de que he vulnerado los derechos de los Pueblos Indígenas. ¿He corregido la situación?</v>
      </c>
      <c r="E97" s="64" t="str">
        <f>+Respuestas!E95</f>
        <v>CC</v>
      </c>
      <c r="F97" s="73">
        <f>+'P3'!E20</f>
        <v>0</v>
      </c>
      <c r="G97" s="53">
        <f>+'P3'!F20</f>
        <v>0</v>
      </c>
      <c r="H97" s="48" t="str">
        <f>+'P3'!G20</f>
        <v>No Aplica</v>
      </c>
      <c r="I97" s="49" t="str">
        <f>+'P3'!H20</f>
        <v xml:space="preserve"> </v>
      </c>
      <c r="J97" s="50" t="str">
        <f>+'P3'!I20</f>
        <v>En espera de su respuesta</v>
      </c>
    </row>
    <row r="98" spans="1:10" ht="60" x14ac:dyDescent="0.35">
      <c r="A98" s="62">
        <f>Respuestas!C96</f>
        <v>61</v>
      </c>
      <c r="B98" s="62">
        <v>3</v>
      </c>
      <c r="C98" s="62" t="str">
        <f>Respuestas!D96</f>
        <v>3.2</v>
      </c>
      <c r="D98" s="63" t="str">
        <f>Respuestas!F96</f>
        <v>¿He obtenido un consentimiento libre, previo e informado , o estoy buscando actualmente este tipo de consentimiento de los Pueblos Indígenas potencialmente afectados por mis actividades?</v>
      </c>
      <c r="E98" s="64" t="str">
        <f>+Respuestas!E96</f>
        <v>CC</v>
      </c>
      <c r="F98" s="73">
        <f>+'P3'!E21</f>
        <v>0</v>
      </c>
      <c r="G98" s="53">
        <f>+'P3'!F21</f>
        <v>0</v>
      </c>
      <c r="H98" s="48" t="str">
        <f>+'P3'!G21</f>
        <v>No Aplica</v>
      </c>
      <c r="I98" s="49" t="str">
        <f>+'P3'!H21</f>
        <v xml:space="preserve"> </v>
      </c>
      <c r="J98" s="50" t="str">
        <f>+'P3'!I21</f>
        <v>En espera de su respuesta</v>
      </c>
    </row>
    <row r="99" spans="1:10" ht="45" x14ac:dyDescent="0.35">
      <c r="A99" s="62">
        <f>Respuestas!C97</f>
        <v>62</v>
      </c>
      <c r="B99" s="62">
        <v>3</v>
      </c>
      <c r="C99" s="62" t="str">
        <f>Respuestas!D97</f>
        <v>3.2</v>
      </c>
      <c r="D99" s="63" t="str">
        <f>Respuestas!F97</f>
        <v xml:space="preserve">Si aún no hay un acuerdo. ¿Existe un proceso de consentimiento libre, previo e informado con el cual el Pueblo Indígena esté satisfecho? </v>
      </c>
      <c r="E99" s="64" t="str">
        <f>+Respuestas!E97</f>
        <v>CC</v>
      </c>
      <c r="F99" s="73">
        <f>+'P3'!E22</f>
        <v>0</v>
      </c>
      <c r="G99" s="53">
        <f>+'P3'!F22</f>
        <v>0</v>
      </c>
      <c r="H99" s="48" t="str">
        <f>+'P3'!G22</f>
        <v>No Aplica</v>
      </c>
      <c r="I99" s="49" t="str">
        <f>+'P3'!H22</f>
        <v xml:space="preserve"> </v>
      </c>
      <c r="J99" s="50" t="str">
        <f>+'P3'!I22</f>
        <v>En espera de su respuesta</v>
      </c>
    </row>
    <row r="100" spans="1:10" ht="30" x14ac:dyDescent="0.35">
      <c r="A100" s="62">
        <f>Respuestas!C98</f>
        <v>63</v>
      </c>
      <c r="B100" s="62">
        <v>3</v>
      </c>
      <c r="C100" s="62" t="str">
        <f>Respuestas!D98</f>
        <v>3.3</v>
      </c>
      <c r="D100" s="63" t="str">
        <f>Respuestas!F98</f>
        <v>¿Manejo un bosque para el cual he recibido el control delegado por un Pueblo Indígena?</v>
      </c>
      <c r="E100" s="64" t="str">
        <f>+Respuestas!E98</f>
        <v>CC</v>
      </c>
      <c r="F100" s="73">
        <f>+'P3'!E23</f>
        <v>0</v>
      </c>
      <c r="G100" s="53">
        <f>+'P3'!F23</f>
        <v>0</v>
      </c>
      <c r="H100" s="48" t="str">
        <f>+'P3'!G23</f>
        <v>No Aplica</v>
      </c>
      <c r="I100" s="49" t="str">
        <f>+'P3'!H23</f>
        <v xml:space="preserve"> </v>
      </c>
      <c r="J100" s="50" t="str">
        <f>+'P3'!I23</f>
        <v>En espera de su respuesta</v>
      </c>
    </row>
    <row r="101" spans="1:10" ht="75" x14ac:dyDescent="0.35">
      <c r="A101" s="62">
        <f>Respuestas!C99</f>
        <v>64</v>
      </c>
      <c r="B101" s="62">
        <v>3</v>
      </c>
      <c r="C101" s="62" t="str">
        <f>Respuestas!D99</f>
        <v>3.4</v>
      </c>
      <c r="D101" s="63" t="str">
        <f>Respuestas!F99</f>
        <v>¿Conozco y respeto lo establecido por la Declaración de las Naciones Unidas sobre los derechos de los Pueblos Indígenas (DNUDPI) y en el Convenio 169 de la Organización Internacional de Trabajo (OIT) en relación con los derechos, las costumbres y la cultura de los Pueblos Indígenas?</v>
      </c>
      <c r="E101" s="64" t="str">
        <f>+Respuestas!E99</f>
        <v>CC</v>
      </c>
      <c r="F101" s="73">
        <f>+'P3'!E24</f>
        <v>0</v>
      </c>
      <c r="G101" s="53">
        <f>+'P3'!F24</f>
        <v>0</v>
      </c>
      <c r="H101" s="48" t="str">
        <f>+'P3'!G24</f>
        <v>No Aplica</v>
      </c>
      <c r="I101" s="49" t="str">
        <f>+'P3'!H24</f>
        <v xml:space="preserve"> </v>
      </c>
      <c r="J101" s="50" t="str">
        <f>+'P3'!I24</f>
        <v>En espera de su respuesta</v>
      </c>
    </row>
    <row r="102" spans="1:10" ht="75" x14ac:dyDescent="0.35">
      <c r="A102" s="62">
        <f>Respuestas!C100</f>
        <v>64</v>
      </c>
      <c r="B102" s="62">
        <v>3</v>
      </c>
      <c r="C102" s="62" t="str">
        <f>Respuestas!D100</f>
        <v>3.4</v>
      </c>
      <c r="D102" s="63" t="str">
        <f>Respuestas!F100</f>
        <v>¿Conozco y respeto lo establecido por la Declaración de las Naciones Unidas sobre los Derechos de los Pueblos Indígenas y en el Convenio 169 de la Organización Internacional de Trabajo en relación con los derechos, las costumbres y la cultura de los Pueblos Indígenas?</v>
      </c>
      <c r="E102" s="64" t="str">
        <f>+Respuestas!E100</f>
        <v>CC</v>
      </c>
      <c r="F102" s="73">
        <f>+'P3'!E25</f>
        <v>0</v>
      </c>
      <c r="G102" s="53">
        <f>+'P3'!F25</f>
        <v>0</v>
      </c>
      <c r="H102" s="48" t="str">
        <f>+'P3'!G25</f>
        <v>No Aplica</v>
      </c>
      <c r="I102" s="49" t="str">
        <f>+'P3'!H25</f>
        <v xml:space="preserve"> </v>
      </c>
      <c r="J102" s="50" t="str">
        <f>+'P3'!I25</f>
        <v>En espera de su respuesta</v>
      </c>
    </row>
    <row r="103" spans="1:10" ht="45" x14ac:dyDescent="0.35">
      <c r="A103" s="62">
        <f>Respuestas!C101</f>
        <v>65</v>
      </c>
      <c r="B103" s="62">
        <v>3</v>
      </c>
      <c r="C103" s="62" t="str">
        <f>Respuestas!D101</f>
        <v>3.5</v>
      </c>
      <c r="D103" s="63" t="str">
        <f>Respuestas!F101</f>
        <v>Con el involucramiento culturalmente apropiado de los Pueblos Indígenas, ¿He identificado los sitios de especial importancia para ellos, sobre los cuales tengan derechos?</v>
      </c>
      <c r="E103" s="64" t="str">
        <f>+Respuestas!E101</f>
        <v>CMC</v>
      </c>
      <c r="F103" s="73">
        <f>+'P3'!E26</f>
        <v>0</v>
      </c>
      <c r="G103" s="53">
        <f>+'P3'!F26</f>
        <v>0</v>
      </c>
      <c r="H103" s="48" t="str">
        <f>+'P3'!G26</f>
        <v>No Aplica</v>
      </c>
      <c r="I103" s="49" t="str">
        <f>+'P3'!H26</f>
        <v xml:space="preserve"> </v>
      </c>
      <c r="J103" s="50" t="str">
        <f>+'P3'!I26</f>
        <v>En espera de su respuesta</v>
      </c>
    </row>
    <row r="104" spans="1:10" ht="45" x14ac:dyDescent="0.35">
      <c r="A104" s="62">
        <f>Respuestas!C102</f>
        <v>65</v>
      </c>
      <c r="B104" s="62">
        <v>3</v>
      </c>
      <c r="C104" s="62" t="str">
        <f>Respuestas!D102</f>
        <v>3.5</v>
      </c>
      <c r="D104" s="63" t="str">
        <f>Respuestas!F102</f>
        <v>Con el involucramiento culturalmente apropiado de los Pueblos Indígenas, ¿He identificado los sitios de especial importancia para ellos, sobre los cuales tengan derechos?</v>
      </c>
      <c r="E104" s="64" t="str">
        <f>+Respuestas!E102</f>
        <v>CMC</v>
      </c>
      <c r="F104" s="73">
        <f>+'P3'!E27</f>
        <v>0</v>
      </c>
      <c r="G104" s="53">
        <f>+'P3'!F27</f>
        <v>0</v>
      </c>
      <c r="H104" s="48" t="str">
        <f>+'P3'!G27</f>
        <v>No Aplica</v>
      </c>
      <c r="I104" s="49" t="str">
        <f>+'P3'!H27</f>
        <v xml:space="preserve"> </v>
      </c>
      <c r="J104" s="50" t="str">
        <f>+'P3'!I27</f>
        <v>En espera de su respuesta</v>
      </c>
    </row>
    <row r="105" spans="1:10" ht="45" x14ac:dyDescent="0.35">
      <c r="A105" s="62">
        <f>Respuestas!C103</f>
        <v>66</v>
      </c>
      <c r="B105" s="62">
        <v>3</v>
      </c>
      <c r="C105" s="62" t="str">
        <f>Respuestas!D103</f>
        <v>3.5</v>
      </c>
      <c r="D105" s="63" t="str">
        <f>Respuestas!F103</f>
        <v>Con el involucramiento culturalmente apropiado de los Pueblos Indígenas, ¿He diseñado e implementado medidas de protección de los sitios previamente identificados?</v>
      </c>
      <c r="E105" s="64" t="str">
        <f>+Respuestas!E103</f>
        <v>CMC</v>
      </c>
      <c r="F105" s="73">
        <f>+'P3'!E28</f>
        <v>0</v>
      </c>
      <c r="G105" s="53">
        <f>+'P3'!F28</f>
        <v>0</v>
      </c>
      <c r="H105" s="48" t="str">
        <f>+'P3'!G28</f>
        <v>No Aplica</v>
      </c>
      <c r="I105" s="49" t="str">
        <f>+'P3'!H28</f>
        <v xml:space="preserve"> </v>
      </c>
      <c r="J105" s="50" t="str">
        <f>+'P3'!I28</f>
        <v>En espera de su respuesta</v>
      </c>
    </row>
    <row r="106" spans="1:10" ht="45" x14ac:dyDescent="0.35">
      <c r="A106" s="62">
        <f>Respuestas!C104</f>
        <v>66</v>
      </c>
      <c r="B106" s="62">
        <v>3</v>
      </c>
      <c r="C106" s="62" t="str">
        <f>Respuestas!D104</f>
        <v>3.5</v>
      </c>
      <c r="D106" s="63" t="str">
        <f>Respuestas!F104</f>
        <v>Con el involucramiento culturalmente apropiado de los Pueblos Indígenas, ¿He diseñado e implementado medidas de protección de los sitios previamente identificados?</v>
      </c>
      <c r="E106" s="64" t="str">
        <f>+Respuestas!E104</f>
        <v>CMC</v>
      </c>
      <c r="F106" s="73">
        <f>+'P3'!E29</f>
        <v>0</v>
      </c>
      <c r="G106" s="53">
        <f>+'P3'!F29</f>
        <v>0</v>
      </c>
      <c r="H106" s="48" t="str">
        <f>+'P3'!G29</f>
        <v>No Aplica</v>
      </c>
      <c r="I106" s="49" t="str">
        <f>+'P3'!H29</f>
        <v xml:space="preserve"> </v>
      </c>
      <c r="J106" s="50" t="str">
        <f>+'P3'!I29</f>
        <v>En espera de su respuesta</v>
      </c>
    </row>
    <row r="107" spans="1:10" ht="45" x14ac:dyDescent="0.35">
      <c r="A107" s="62">
        <f>Respuestas!C105</f>
        <v>67</v>
      </c>
      <c r="B107" s="62">
        <v>3</v>
      </c>
      <c r="C107" s="62" t="str">
        <f>Respuestas!D105</f>
        <v>3.5</v>
      </c>
      <c r="D107" s="63" t="str">
        <f>Respuestas!F105</f>
        <v>¿Detengo las actividades de manejo forestal, en caso de que se descubran nuevos lugares de importancia para los Pueblos Indígenas, hasta que se acuerden medidas de protección?</v>
      </c>
      <c r="E107" s="64" t="str">
        <f>+Respuestas!E105</f>
        <v>CMC</v>
      </c>
      <c r="F107" s="73">
        <f>+'P3'!E30</f>
        <v>0</v>
      </c>
      <c r="G107" s="53">
        <f>+'P3'!F30</f>
        <v>0</v>
      </c>
      <c r="H107" s="48" t="str">
        <f>+'P3'!G30</f>
        <v>No Aplica</v>
      </c>
      <c r="I107" s="49" t="str">
        <f>+'P3'!H30</f>
        <v xml:space="preserve"> </v>
      </c>
      <c r="J107" s="50" t="str">
        <f>+'P3'!I30</f>
        <v>En espera de su respuesta</v>
      </c>
    </row>
    <row r="108" spans="1:10" ht="45" x14ac:dyDescent="0.35">
      <c r="A108" s="62">
        <f>Respuestas!C106</f>
        <v>68</v>
      </c>
      <c r="B108" s="62">
        <v>3</v>
      </c>
      <c r="C108" s="62" t="str">
        <f>Respuestas!D106</f>
        <v>3.6</v>
      </c>
      <c r="D108" s="63" t="str">
        <f>Respuestas!F106</f>
        <v>¿Uso los conocimientos tradicionales y propiedad intelectual de los Pueblos Indígenas solo con su consentimiento libre, previo e informado?</v>
      </c>
      <c r="E108" s="64" t="str">
        <f>+Respuestas!E106</f>
        <v>CMC</v>
      </c>
      <c r="F108" s="73">
        <f>+'P3'!E31</f>
        <v>0</v>
      </c>
      <c r="G108" s="53">
        <f>+'P3'!F31</f>
        <v>0</v>
      </c>
      <c r="H108" s="48" t="str">
        <f>+'P3'!G31</f>
        <v>No Aplica</v>
      </c>
      <c r="I108" s="49" t="str">
        <f>+'P3'!H31</f>
        <v xml:space="preserve"> </v>
      </c>
      <c r="J108" s="50" t="str">
        <f>+'P3'!I31</f>
        <v>En espera de su respuesta</v>
      </c>
    </row>
    <row r="109" spans="1:10" ht="45" x14ac:dyDescent="0.35">
      <c r="A109" s="62">
        <f>Respuestas!C107</f>
        <v>68</v>
      </c>
      <c r="B109" s="62">
        <v>3</v>
      </c>
      <c r="C109" s="62" t="str">
        <f>Respuestas!D107</f>
        <v>3.6</v>
      </c>
      <c r="D109" s="63" t="str">
        <f>Respuestas!F107</f>
        <v>¿Uso los conocimientos tradicionales y propiedad intelectual de los Pueblos Indígenas solo con su consentimiento libre, previo e informado?</v>
      </c>
      <c r="E109" s="64" t="str">
        <f>+Respuestas!E107</f>
        <v>CMC</v>
      </c>
      <c r="F109" s="73">
        <f>+'P3'!E32</f>
        <v>0</v>
      </c>
      <c r="G109" s="53">
        <f>+'P3'!F32</f>
        <v>0</v>
      </c>
      <c r="H109" s="48" t="str">
        <f>+'P3'!G32</f>
        <v>No Aplica</v>
      </c>
      <c r="I109" s="49" t="str">
        <f>+'P3'!H32</f>
        <v xml:space="preserve"> </v>
      </c>
      <c r="J109" s="50" t="str">
        <f>+'P3'!I32</f>
        <v>En espera de su respuesta</v>
      </c>
    </row>
    <row r="110" spans="1:10" ht="30" x14ac:dyDescent="0.35">
      <c r="A110" s="62">
        <f>Respuestas!C108</f>
        <v>69</v>
      </c>
      <c r="B110" s="62">
        <v>3</v>
      </c>
      <c r="C110" s="62" t="str">
        <f>Respuestas!D108</f>
        <v>3.6</v>
      </c>
      <c r="D110" s="63" t="str">
        <f>Respuestas!F108</f>
        <v>¿Compenso a los Pueblos Indígenas por el uso de sus conocimientos tradicionales y propiedad intelectual?</v>
      </c>
      <c r="E110" s="64" t="str">
        <f>+Respuestas!E108</f>
        <v>CMC</v>
      </c>
      <c r="F110" s="73">
        <f>+'P3'!E33</f>
        <v>0</v>
      </c>
      <c r="G110" s="53">
        <f>+'P3'!F33</f>
        <v>0</v>
      </c>
      <c r="H110" s="48" t="str">
        <f>+'P3'!G33</f>
        <v>No Aplica</v>
      </c>
      <c r="I110" s="49" t="str">
        <f>+'P3'!H33</f>
        <v xml:space="preserve"> </v>
      </c>
      <c r="J110" s="50" t="str">
        <f>+'P3'!I33</f>
        <v>En espera de su respuesta</v>
      </c>
    </row>
    <row r="111" spans="1:10" ht="45" x14ac:dyDescent="0.35">
      <c r="A111" s="62">
        <f>Respuestas!C109</f>
        <v>70</v>
      </c>
      <c r="B111" s="62">
        <v>4</v>
      </c>
      <c r="C111" s="62" t="str">
        <f>Respuestas!D109</f>
        <v>4.1</v>
      </c>
      <c r="D111" s="63" t="str">
        <f>Respuestas!F109</f>
        <v>¿Cuento con una identificación de las Comunidades Locales dentro de mi Unidad de Manejo o en sus alrededores y que pueden verse afectados por mis actividades?</v>
      </c>
      <c r="E111" s="64" t="str">
        <f>+Respuestas!E109</f>
        <v>CC</v>
      </c>
      <c r="F111" s="73">
        <f>+'P4'!E13</f>
        <v>0</v>
      </c>
      <c r="G111" s="53">
        <f>+'P4'!F13</f>
        <v>0</v>
      </c>
      <c r="H111" s="48" t="str">
        <f>+'P4'!G13</f>
        <v>No Aplica</v>
      </c>
      <c r="I111" s="49" t="str">
        <f>+'P4'!H13</f>
        <v xml:space="preserve"> </v>
      </c>
      <c r="J111" s="50" t="str">
        <f>+'P4'!I13</f>
        <v>En espera de su respuesta</v>
      </c>
    </row>
    <row r="112" spans="1:10" ht="30" x14ac:dyDescent="0.35">
      <c r="A112" s="62">
        <f>Respuestas!C110</f>
        <v>71</v>
      </c>
      <c r="B112" s="62">
        <v>4</v>
      </c>
      <c r="C112" s="62" t="str">
        <f>Respuestas!D110</f>
        <v>4.1</v>
      </c>
      <c r="D112" s="63" t="str">
        <f>Respuestas!F110</f>
        <v>¿Identifica la evaluación de alguna Comunidad Local, potencialmente afectada por mis actividades?</v>
      </c>
      <c r="E112" s="64" t="str">
        <f>+Respuestas!E110</f>
        <v>CC</v>
      </c>
      <c r="F112" s="73">
        <f>+'P4'!E14</f>
        <v>0</v>
      </c>
      <c r="G112" s="53">
        <f>+'P4'!F14</f>
        <v>0</v>
      </c>
      <c r="H112" s="48" t="str">
        <f>+'P4'!G14</f>
        <v>No Aplica</v>
      </c>
      <c r="I112" s="49" t="str">
        <f>+'P4'!H14</f>
        <v xml:space="preserve"> </v>
      </c>
      <c r="J112" s="50" t="str">
        <f>+'P4'!I14</f>
        <v>En espera de su respuesta</v>
      </c>
    </row>
    <row r="113" spans="1:10" ht="45" x14ac:dyDescent="0.35">
      <c r="A113" s="62">
        <f>Respuestas!C111</f>
        <v>72</v>
      </c>
      <c r="B113" s="62">
        <v>4</v>
      </c>
      <c r="C113" s="62" t="str">
        <f>Respuestas!D111</f>
        <v>4.1</v>
      </c>
      <c r="D113" s="63" t="str">
        <f>Respuestas!F111</f>
        <v>¿He documentado y mapeado los derechos (consuetudinarios y otros)y obligaciones aplicables de las Comunidades Locales?</v>
      </c>
      <c r="E113" s="64" t="str">
        <f>+Respuestas!E111</f>
        <v>CC</v>
      </c>
      <c r="F113" s="73">
        <f>+'P4'!E15</f>
        <v>0</v>
      </c>
      <c r="G113" s="53">
        <f>+'P4'!F15</f>
        <v>0</v>
      </c>
      <c r="H113" s="48" t="str">
        <f>+'P4'!G15</f>
        <v>No Aplica</v>
      </c>
      <c r="I113" s="49" t="str">
        <f>+'P4'!H15</f>
        <v xml:space="preserve"> </v>
      </c>
      <c r="J113" s="50" t="str">
        <f>+'P4'!I15</f>
        <v>En espera de su respuesta</v>
      </c>
    </row>
    <row r="114" spans="1:10" ht="45" x14ac:dyDescent="0.35">
      <c r="A114" s="62">
        <f>Respuestas!C112</f>
        <v>73</v>
      </c>
      <c r="B114" s="62">
        <v>4</v>
      </c>
      <c r="C114" s="62" t="str">
        <f>Respuestas!D112</f>
        <v>4.1</v>
      </c>
      <c r="D114" s="63" t="str">
        <f>Respuestas!F112</f>
        <v>¿Involucro de forma culturalmente apropiadaa lasComunidades Locales para documentar y mapear sus derechosy obligaciones aplicables?</v>
      </c>
      <c r="E114" s="64" t="str">
        <f>+Respuestas!E112</f>
        <v>CC</v>
      </c>
      <c r="F114" s="73">
        <f>+'P4'!E16</f>
        <v>0</v>
      </c>
      <c r="G114" s="53">
        <f>+'P4'!F16</f>
        <v>0</v>
      </c>
      <c r="H114" s="48" t="str">
        <f>+'P4'!G16</f>
        <v>No Aplica</v>
      </c>
      <c r="I114" s="49" t="str">
        <f>+'P4'!H16</f>
        <v xml:space="preserve"> </v>
      </c>
      <c r="J114" s="50" t="str">
        <f>+'P4'!I16</f>
        <v>En espera de su respuesta</v>
      </c>
    </row>
    <row r="115" spans="1:10" ht="60" x14ac:dyDescent="0.35">
      <c r="A115" s="62">
        <f>Respuestas!C113</f>
        <v>74</v>
      </c>
      <c r="B115" s="62">
        <v>4</v>
      </c>
      <c r="C115" s="62" t="str">
        <f>Respuestas!D113</f>
        <v>4.2</v>
      </c>
      <c r="D115" s="63" t="str">
        <f>Respuestas!F113</f>
        <v>¿He informado a las Comunidades Locales cuándo, dónde y cómo pueden hacer comentarios y solicitar la modificación de las actividades de manejo en la medida necesaria para proteger sus derechos, recursos, tierras y territorios?</v>
      </c>
      <c r="E115" s="64" t="str">
        <f>+Respuestas!E113</f>
        <v>CC</v>
      </c>
      <c r="F115" s="73">
        <f>+'P4'!E17</f>
        <v>0</v>
      </c>
      <c r="G115" s="53">
        <f>+'P4'!F17</f>
        <v>0</v>
      </c>
      <c r="H115" s="48" t="str">
        <f>+'P4'!G17</f>
        <v>No Aplica</v>
      </c>
      <c r="I115" s="49" t="str">
        <f>+'P4'!H17</f>
        <v xml:space="preserve"> </v>
      </c>
      <c r="J115" s="50" t="str">
        <f>+'P4'!I17</f>
        <v>En espera de su respuesta</v>
      </c>
    </row>
    <row r="116" spans="1:10" ht="30" x14ac:dyDescent="0.35">
      <c r="A116" s="62">
        <f>Respuestas!C114</f>
        <v>75</v>
      </c>
      <c r="B116" s="62">
        <v>4</v>
      </c>
      <c r="C116" s="62" t="str">
        <f>Respuestas!D114</f>
        <v>4.2</v>
      </c>
      <c r="D116" s="63" t="str">
        <f>Respuestas!F114</f>
        <v>¿Cuento con mecanismos para asegurarme de que no violo los derechos de las Comunidades Locales?</v>
      </c>
      <c r="E116" s="64" t="str">
        <f>+Respuestas!E114</f>
        <v>CC</v>
      </c>
      <c r="F116" s="73">
        <f>+'P4'!E18</f>
        <v>0</v>
      </c>
      <c r="G116" s="53">
        <f>+'P4'!F18</f>
        <v>0</v>
      </c>
      <c r="H116" s="48" t="str">
        <f>+'P4'!G18</f>
        <v>No Aplica</v>
      </c>
      <c r="I116" s="49" t="str">
        <f>+'P4'!H18</f>
        <v xml:space="preserve"> </v>
      </c>
      <c r="J116" s="50" t="str">
        <f>+'P4'!I18</f>
        <v>En espera de su respuesta</v>
      </c>
    </row>
    <row r="117" spans="1:10" ht="45" x14ac:dyDescent="0.35">
      <c r="A117" s="62">
        <f>Respuestas!C115</f>
        <v>76</v>
      </c>
      <c r="B117" s="62">
        <v>4</v>
      </c>
      <c r="C117" s="62" t="str">
        <f>Respuestas!D115</f>
        <v>4.2</v>
      </c>
      <c r="D117" s="63" t="str">
        <f>Respuestas!F115</f>
        <v>Si mis actividades de manejo forestal violan los derechos de las Comunidades Locales, ¿Detengo las actividades de manejo y corrijo la situación?</v>
      </c>
      <c r="E117" s="64" t="str">
        <f>+Respuestas!E115</f>
        <v>CC</v>
      </c>
      <c r="F117" s="73">
        <f>+'P4'!E19</f>
        <v>0</v>
      </c>
      <c r="G117" s="53">
        <f>+'P4'!F19</f>
        <v>0</v>
      </c>
      <c r="H117" s="48" t="str">
        <f>+'P4'!G19</f>
        <v>No Aplica</v>
      </c>
      <c r="I117" s="49" t="str">
        <f>+'P4'!H19</f>
        <v xml:space="preserve"> </v>
      </c>
      <c r="J117" s="50" t="str">
        <f>+'P4'!I19</f>
        <v>En espera de su respuesta</v>
      </c>
    </row>
    <row r="118" spans="1:10" ht="45" x14ac:dyDescent="0.35">
      <c r="A118" s="62">
        <f>Respuestas!C116</f>
        <v>77</v>
      </c>
      <c r="B118" s="62">
        <v>4</v>
      </c>
      <c r="C118" s="62" t="str">
        <f>Respuestas!D116</f>
        <v>4.X</v>
      </c>
      <c r="D118" s="63" t="str">
        <f>Respuestas!F116</f>
        <v>Si mis actividades de manejo forestal pueden afectar a los derechos de los Pueblos Tradicionales, ¿Ellos han dado su consentimiento libre, previo e informado?</v>
      </c>
      <c r="E118" s="64" t="str">
        <f>+Respuestas!E116</f>
        <v>CC</v>
      </c>
      <c r="F118" s="73">
        <f>+'P4'!E20</f>
        <v>0</v>
      </c>
      <c r="G118" s="53">
        <f>+'P4'!F20</f>
        <v>0</v>
      </c>
      <c r="H118" s="48" t="str">
        <f>+'P4'!G20</f>
        <v>No Aplica</v>
      </c>
      <c r="I118" s="49" t="str">
        <f>+'P4'!H20</f>
        <v xml:space="preserve"> </v>
      </c>
      <c r="J118" s="50" t="str">
        <f>+'P4'!I20</f>
        <v>En espera de su respuesta</v>
      </c>
    </row>
    <row r="119" spans="1:10" x14ac:dyDescent="0.35">
      <c r="A119" s="62">
        <f>Respuestas!C117</f>
        <v>78</v>
      </c>
      <c r="B119" s="62">
        <v>4</v>
      </c>
      <c r="C119" s="62" t="str">
        <f>Respuestas!D117</f>
        <v>4.3</v>
      </c>
      <c r="D119" s="63" t="str">
        <f>Respuestas!F117</f>
        <v>¿Prefiero utilizar trabajadores y servicios locales?</v>
      </c>
      <c r="E119" s="64" t="str">
        <f>+Respuestas!E117</f>
        <v>CMC</v>
      </c>
      <c r="F119" s="73">
        <f>+'P4'!E21</f>
        <v>0</v>
      </c>
      <c r="G119" s="53">
        <f>+'P4'!F21</f>
        <v>0</v>
      </c>
      <c r="H119" s="48" t="str">
        <f>+'P4'!G21</f>
        <v>No Aplica</v>
      </c>
      <c r="I119" s="49" t="str">
        <f>+'P4'!H21</f>
        <v xml:space="preserve"> </v>
      </c>
      <c r="J119" s="50" t="str">
        <f>+'P4'!I21</f>
        <v>En espera de su respuesta</v>
      </c>
    </row>
    <row r="120" spans="1:10" x14ac:dyDescent="0.35">
      <c r="A120" s="62">
        <f>Respuestas!C118</f>
        <v>78</v>
      </c>
      <c r="B120" s="62">
        <v>4</v>
      </c>
      <c r="C120" s="62" t="str">
        <f>Respuestas!D118</f>
        <v>4.3</v>
      </c>
      <c r="D120" s="63" t="str">
        <f>Respuestas!F118</f>
        <v>¿Prefiero utilizar trabajadores y servicios locales?</v>
      </c>
      <c r="E120" s="64" t="str">
        <f>+Respuestas!E118</f>
        <v>CMC</v>
      </c>
      <c r="F120" s="73">
        <f>+'P4'!E22</f>
        <v>0</v>
      </c>
      <c r="G120" s="53">
        <f>+'P4'!F22</f>
        <v>0</v>
      </c>
      <c r="H120" s="48" t="str">
        <f>+'P4'!G22</f>
        <v>No Aplica</v>
      </c>
      <c r="I120" s="49" t="str">
        <f>+'P4'!H22</f>
        <v xml:space="preserve"> </v>
      </c>
      <c r="J120" s="50" t="str">
        <f>+'P4'!I22</f>
        <v>En espera de su respuesta</v>
      </c>
    </row>
    <row r="121" spans="1:10" ht="45" x14ac:dyDescent="0.35">
      <c r="A121" s="62">
        <f>Respuestas!C119</f>
        <v>79</v>
      </c>
      <c r="B121" s="62">
        <v>4</v>
      </c>
      <c r="C121" s="81" t="str">
        <f>Respuestas!D119</f>
        <v>4.4</v>
      </c>
      <c r="D121" s="63" t="str">
        <f>Respuestas!F119</f>
        <v>¿Identifico con el involucramiento culturalmente apropiado de las Comunidades Locales las oportunidades de desarrollo social y económico local?</v>
      </c>
      <c r="E121" s="81" t="str">
        <f>+Respuestas!E119</f>
        <v>CMC</v>
      </c>
      <c r="F121" s="73">
        <f>+'P4'!E23</f>
        <v>0</v>
      </c>
      <c r="G121" s="53">
        <f>+'P4'!F23</f>
        <v>0</v>
      </c>
      <c r="H121" s="48" t="str">
        <f>IF(Principio11213[[#This Row],[Respuesta]]="Sí","Conformidad",IF(Principio11213[[#This Row],[Respuesta]]="No","No conforme","No Aplica"))</f>
        <v>No Aplica</v>
      </c>
      <c r="I121" s="49" t="str">
        <f>+'P4'!H23</f>
        <v xml:space="preserve"> </v>
      </c>
      <c r="J121" s="50" t="str">
        <f>+'P4'!I23</f>
        <v>En espera de su respuesta</v>
      </c>
    </row>
    <row r="122" spans="1:10" ht="30" x14ac:dyDescent="0.35">
      <c r="A122" s="62">
        <f>Respuestas!C120</f>
        <v>80</v>
      </c>
      <c r="B122" s="62">
        <v>4</v>
      </c>
      <c r="C122" s="62" t="str">
        <f>Respuestas!D120</f>
        <v>4.4</v>
      </c>
      <c r="D122" s="63" t="str">
        <f>Respuestas!F120</f>
        <v>¿Participo en actividades de desarrollo social y económico en mi comunidad o región?</v>
      </c>
      <c r="E122" s="64" t="str">
        <f>+Respuestas!E120</f>
        <v>CMC</v>
      </c>
      <c r="F122" s="73">
        <f>+'P4'!E24</f>
        <v>0</v>
      </c>
      <c r="G122" s="53">
        <f>+'P4'!F24</f>
        <v>0</v>
      </c>
      <c r="H122" s="48" t="str">
        <f>+'P4'!G24</f>
        <v>No Aplica</v>
      </c>
      <c r="I122" s="49" t="str">
        <f>+'P4'!H24</f>
        <v xml:space="preserve"> </v>
      </c>
      <c r="J122" s="50" t="str">
        <f>+'P4'!I24</f>
        <v>En espera de su respuesta</v>
      </c>
    </row>
    <row r="123" spans="1:10" ht="30" x14ac:dyDescent="0.35">
      <c r="A123" s="62">
        <f>Respuestas!C121</f>
        <v>80</v>
      </c>
      <c r="B123" s="62">
        <v>4</v>
      </c>
      <c r="C123" s="62" t="str">
        <f>Respuestas!D121</f>
        <v>4.4</v>
      </c>
      <c r="D123" s="63" t="str">
        <f>Respuestas!F121</f>
        <v>¿Participo en actividades de desarrollo social y económico en mi comunidad o región?</v>
      </c>
      <c r="E123" s="64" t="str">
        <f>+Respuestas!E121</f>
        <v>CMC</v>
      </c>
      <c r="F123" s="73">
        <f>+'P4'!E25</f>
        <v>0</v>
      </c>
      <c r="G123" s="53">
        <f>+'P4'!F25</f>
        <v>0</v>
      </c>
      <c r="H123" s="48" t="str">
        <f>+'P4'!G25</f>
        <v>No Aplica</v>
      </c>
      <c r="I123" s="49" t="str">
        <f>+'P4'!H25</f>
        <v xml:space="preserve"> </v>
      </c>
      <c r="J123" s="50" t="str">
        <f>+'P4'!I25</f>
        <v>En espera de su respuesta</v>
      </c>
    </row>
    <row r="124" spans="1:10" ht="60" x14ac:dyDescent="0.35">
      <c r="A124" s="62">
        <f>Respuestas!C122</f>
        <v>81</v>
      </c>
      <c r="B124" s="62">
        <v>4</v>
      </c>
      <c r="C124" s="62" t="str">
        <f>Respuestas!D122</f>
        <v>4.5</v>
      </c>
      <c r="D124" s="63" t="str">
        <f>Respuestas!F122</f>
        <v>¿Identifico, con el involucramiento culturalmente apropiado de las Comunidades Locales, si mis actividades de manejo forestal generan impactos negativos significativos en las Comunidades Locales?</v>
      </c>
      <c r="E124" s="64" t="str">
        <f>+Respuestas!E122</f>
        <v>CMC</v>
      </c>
      <c r="F124" s="73">
        <f>+'P4'!E26</f>
        <v>0</v>
      </c>
      <c r="G124" s="53">
        <f>+'P4'!F26</f>
        <v>0</v>
      </c>
      <c r="H124" s="48" t="str">
        <f>+'P4'!G26</f>
        <v>No Aplica</v>
      </c>
      <c r="I124" s="49" t="str">
        <f>+'P4'!H26</f>
        <v xml:space="preserve"> </v>
      </c>
      <c r="J124" s="50" t="str">
        <f>+'P4'!I26</f>
        <v>En espera de su respuesta</v>
      </c>
    </row>
    <row r="125" spans="1:10" ht="60" x14ac:dyDescent="0.35">
      <c r="A125" s="62">
        <f>Respuestas!C123</f>
        <v>82</v>
      </c>
      <c r="B125" s="62">
        <v>4</v>
      </c>
      <c r="C125" s="62" t="str">
        <f>Respuestas!D123</f>
        <v>4.5</v>
      </c>
      <c r="D125" s="63" t="str">
        <f>Respuestas!F123</f>
        <v>¿Cuento con medidas de prevención desarrolladas con el involucramiento culturalmente apropiado de las Comunidades Locales, para evitar que ocurran impactos negativos significativos?</v>
      </c>
      <c r="E125" s="64" t="str">
        <f>+Respuestas!E123</f>
        <v>CMC</v>
      </c>
      <c r="F125" s="73">
        <f>+'P4'!E27</f>
        <v>0</v>
      </c>
      <c r="G125" s="53">
        <f>+'P4'!F27</f>
        <v>0</v>
      </c>
      <c r="H125" s="48" t="str">
        <f>+'P4'!G27</f>
        <v>No Aplica</v>
      </c>
      <c r="I125" s="49" t="str">
        <f>+'P4'!H27</f>
        <v xml:space="preserve"> </v>
      </c>
      <c r="J125" s="50" t="str">
        <f>+'P4'!I27</f>
        <v>En espera de su respuesta</v>
      </c>
    </row>
    <row r="126" spans="1:10" ht="30" x14ac:dyDescent="0.35">
      <c r="A126" s="62">
        <f>Respuestas!C124</f>
        <v>83</v>
      </c>
      <c r="B126" s="62">
        <v>4</v>
      </c>
      <c r="C126" s="62" t="str">
        <f>Respuestas!D124</f>
        <v>4.5</v>
      </c>
      <c r="D126" s="63" t="str">
        <f>Respuestas!F124</f>
        <v>¿He tratado de arreglar los impactos negativos significativos que han generado mi actividades?</v>
      </c>
      <c r="E126" s="64" t="str">
        <f>+Respuestas!E124</f>
        <v>CMC</v>
      </c>
      <c r="F126" s="73">
        <f>+'P4'!E28</f>
        <v>0</v>
      </c>
      <c r="G126" s="53">
        <f>+'P4'!F28</f>
        <v>0</v>
      </c>
      <c r="H126" s="48" t="str">
        <f>+'P4'!G28</f>
        <v>No Aplica</v>
      </c>
      <c r="I126" s="49" t="str">
        <f>+'P4'!H28</f>
        <v xml:space="preserve"> </v>
      </c>
      <c r="J126" s="50" t="str">
        <f>+'P4'!I28</f>
        <v>En espera de su respuesta</v>
      </c>
    </row>
    <row r="127" spans="1:10" ht="45" x14ac:dyDescent="0.35">
      <c r="A127" s="62">
        <f>Respuestas!C125</f>
        <v>84</v>
      </c>
      <c r="B127" s="62">
        <v>4</v>
      </c>
      <c r="C127" s="62" t="str">
        <f>Respuestas!D125</f>
        <v>4.6</v>
      </c>
      <c r="D127" s="63" t="str">
        <f>Respuestas!F125</f>
        <v xml:space="preserve">¿Tengo un procedimiento que me ayude a abordar las controversias que puedan surgir con las Comunidades Locales? </v>
      </c>
      <c r="E127" s="64" t="str">
        <f>+Respuestas!E125</f>
        <v>CC</v>
      </c>
      <c r="F127" s="73">
        <f>+'P4'!E29</f>
        <v>0</v>
      </c>
      <c r="G127" s="53">
        <f>+'P4'!F29</f>
        <v>0</v>
      </c>
      <c r="H127" s="48" t="str">
        <f>+'P4'!G29</f>
        <v>No Aplica</v>
      </c>
      <c r="I127" s="49" t="str">
        <f>+'P4'!H29</f>
        <v xml:space="preserve"> </v>
      </c>
      <c r="J127" s="50" t="str">
        <f>+'P4'!I29</f>
        <v>En espera de su respuesta</v>
      </c>
    </row>
    <row r="128" spans="1:10" ht="30" x14ac:dyDescent="0.35">
      <c r="A128" s="62">
        <f>Respuestas!C126</f>
        <v>85</v>
      </c>
      <c r="B128" s="62">
        <v>4</v>
      </c>
      <c r="C128" s="62" t="str">
        <f>Respuestas!D126</f>
        <v>4.6</v>
      </c>
      <c r="D128" s="63" t="str">
        <f>Respuestas!F126</f>
        <v>¿Involucro de forma culturalmente apropiada a las Comunidades Locales en la elaboración del procedimiento?</v>
      </c>
      <c r="E128" s="64" t="str">
        <f>+Respuestas!E126</f>
        <v>CC</v>
      </c>
      <c r="F128" s="73">
        <f>+'P4'!E30</f>
        <v>0</v>
      </c>
      <c r="G128" s="53">
        <f>+'P4'!F30</f>
        <v>0</v>
      </c>
      <c r="H128" s="48" t="str">
        <f>+'P4'!G30</f>
        <v>No Aplica</v>
      </c>
      <c r="I128" s="49" t="str">
        <f>+'P4'!H30</f>
        <v xml:space="preserve"> </v>
      </c>
      <c r="J128" s="50" t="str">
        <f>+'P4'!I30</f>
        <v>En espera de su respuesta</v>
      </c>
    </row>
    <row r="129" spans="1:10" ht="30" x14ac:dyDescent="0.35">
      <c r="A129" s="62">
        <f>Respuestas!C127</f>
        <v>86</v>
      </c>
      <c r="B129" s="62">
        <v>4</v>
      </c>
      <c r="C129" s="62" t="str">
        <f>Respuestas!D127</f>
        <v>4.6</v>
      </c>
      <c r="D129" s="63" t="str">
        <f>Respuestas!F127</f>
        <v>¿He puesto el procedimiento de resolución de controversias con las Comunidades Locales a disposición pública?</v>
      </c>
      <c r="E129" s="64" t="str">
        <f>+Respuestas!E127</f>
        <v>CC</v>
      </c>
      <c r="F129" s="73">
        <f>+'P4'!E31</f>
        <v>0</v>
      </c>
      <c r="G129" s="53">
        <f>+'P4'!F31</f>
        <v>0</v>
      </c>
      <c r="H129" s="48" t="str">
        <f>+'P4'!G31</f>
        <v>No Aplica</v>
      </c>
      <c r="I129" s="49" t="str">
        <f>+'P4'!H31</f>
        <v xml:space="preserve"> </v>
      </c>
      <c r="J129" s="50" t="str">
        <f>+'P4'!I31</f>
        <v>En espera de su respuesta</v>
      </c>
    </row>
    <row r="130" spans="1:10" ht="60" x14ac:dyDescent="0.35">
      <c r="A130" s="62">
        <f>Respuestas!C128</f>
        <v>87</v>
      </c>
      <c r="B130" s="62">
        <v>4</v>
      </c>
      <c r="C130" s="62" t="str">
        <f>Respuestas!D128</f>
        <v>4.6</v>
      </c>
      <c r="D130" s="63" t="str">
        <f>Respuestas!F128</f>
        <v>¿Se han abordado oportunamente las controversias relacionadas con los impactos negativos de las actividades de manejo forestal y se han resuelto o se han tomado medidas para resolverlas?</v>
      </c>
      <c r="E130" s="64" t="str">
        <f>+Respuestas!E128</f>
        <v>CC</v>
      </c>
      <c r="F130" s="73">
        <f>+'P4'!E32</f>
        <v>0</v>
      </c>
      <c r="G130" s="53">
        <f>+'P4'!F32</f>
        <v>0</v>
      </c>
      <c r="H130" s="48" t="str">
        <f>+'P4'!G32</f>
        <v>No Aplica</v>
      </c>
      <c r="I130" s="49" t="str">
        <f>+'P4'!H32</f>
        <v xml:space="preserve"> </v>
      </c>
      <c r="J130" s="50" t="str">
        <f>+'P4'!I32</f>
        <v>En espera de su respuesta</v>
      </c>
    </row>
    <row r="131" spans="1:10" ht="30" x14ac:dyDescent="0.35">
      <c r="A131" s="62">
        <f>Respuestas!C129</f>
        <v>88</v>
      </c>
      <c r="B131" s="62">
        <v>4</v>
      </c>
      <c r="C131" s="62" t="str">
        <f>Respuestas!D129</f>
        <v>4.6</v>
      </c>
      <c r="D131" s="63" t="str">
        <f>Respuestas!F129</f>
        <v>¿Existe un registro de las controversias en las que he participado con las Comunidades Locales?</v>
      </c>
      <c r="E131" s="64" t="str">
        <f>+Respuestas!E129</f>
        <v>CC</v>
      </c>
      <c r="F131" s="73">
        <f>+'P4'!E33</f>
        <v>0</v>
      </c>
      <c r="G131" s="53">
        <f>+'P4'!F33</f>
        <v>0</v>
      </c>
      <c r="H131" s="48" t="str">
        <f>+'P4'!G33</f>
        <v>No Aplica</v>
      </c>
      <c r="I131" s="49" t="str">
        <f>+'P4'!H33</f>
        <v xml:space="preserve"> </v>
      </c>
      <c r="J131" s="50" t="str">
        <f>+'P4'!I33</f>
        <v>En espera de su respuesta</v>
      </c>
    </row>
    <row r="132" spans="1:10" ht="45" x14ac:dyDescent="0.35">
      <c r="A132" s="62">
        <f>Respuestas!C130</f>
        <v>89</v>
      </c>
      <c r="B132" s="62">
        <v>4</v>
      </c>
      <c r="C132" s="62" t="str">
        <f>Respuestas!D130</f>
        <v>4.6</v>
      </c>
      <c r="D132" s="63" t="str">
        <f>Respuestas!F130</f>
        <v>¿Ofrezco compensaciones justas a las Comunidades Locales , como parte de la resolución de la controversia, de acuerdo a las normas legales?</v>
      </c>
      <c r="E132" s="64" t="str">
        <f>+Respuestas!E130</f>
        <v>CC</v>
      </c>
      <c r="F132" s="73">
        <f>+'P4'!E34</f>
        <v>0</v>
      </c>
      <c r="G132" s="53">
        <f>+'P4'!F34</f>
        <v>0</v>
      </c>
      <c r="H132" s="48" t="str">
        <f>+'P4'!G34</f>
        <v>No Aplica</v>
      </c>
      <c r="I132" s="49" t="str">
        <f>+'P4'!H34</f>
        <v xml:space="preserve"> </v>
      </c>
      <c r="J132" s="50" t="str">
        <f>+'P4'!I34</f>
        <v>En espera de su respuesta</v>
      </c>
    </row>
    <row r="133" spans="1:10" ht="45" x14ac:dyDescent="0.35">
      <c r="A133" s="62">
        <f>Respuestas!C131</f>
        <v>89</v>
      </c>
      <c r="B133" s="62">
        <v>4</v>
      </c>
      <c r="C133" s="62" t="str">
        <f>Respuestas!D131</f>
        <v>4.6</v>
      </c>
      <c r="D133" s="63" t="str">
        <f>Respuestas!F131</f>
        <v>¿Ofrezco compensaciones justas a las Comunidades Locales , como parte de la resolución de la controversia, de acuerdo a las normas legales?</v>
      </c>
      <c r="E133" s="64" t="str">
        <f>+Respuestas!E131</f>
        <v>CC</v>
      </c>
      <c r="F133" s="73">
        <f>+'P4'!E35</f>
        <v>0</v>
      </c>
      <c r="G133" s="53">
        <f>+'P4'!F35</f>
        <v>0</v>
      </c>
      <c r="H133" s="48" t="str">
        <f>+'P4'!G35</f>
        <v>No Aplica</v>
      </c>
      <c r="I133" s="49" t="str">
        <f>+'P4'!H35</f>
        <v xml:space="preserve"> </v>
      </c>
      <c r="J133" s="50" t="str">
        <f>+'P4'!I35</f>
        <v>En espera de su respuesta</v>
      </c>
    </row>
    <row r="134" spans="1:10" ht="30" x14ac:dyDescent="0.35">
      <c r="A134" s="62">
        <f>Respuestas!C132</f>
        <v>90</v>
      </c>
      <c r="B134" s="62">
        <v>4</v>
      </c>
      <c r="C134" s="62" t="str">
        <f>Respuestas!D132</f>
        <v>4.6</v>
      </c>
      <c r="D134" s="63" t="str">
        <f>Respuestas!F132</f>
        <v>¿Detengo las actividades forestales si hay un conflicto conComunidades Locales por impactos negativos del manejo?</v>
      </c>
      <c r="E134" s="64" t="str">
        <f>+Respuestas!E132</f>
        <v>CC</v>
      </c>
      <c r="F134" s="73">
        <f>+'P4'!E36</f>
        <v>0</v>
      </c>
      <c r="G134" s="53">
        <f>+'P4'!F36</f>
        <v>0</v>
      </c>
      <c r="H134" s="48" t="str">
        <f>+'P4'!G36</f>
        <v>No Aplica</v>
      </c>
      <c r="I134" s="49" t="str">
        <f>+'P4'!H36</f>
        <v xml:space="preserve"> </v>
      </c>
      <c r="J134" s="50" t="str">
        <f>+'P4'!I36</f>
        <v>En espera de su respuesta</v>
      </c>
    </row>
    <row r="135" spans="1:10" ht="45" x14ac:dyDescent="0.35">
      <c r="A135" s="62">
        <f>Respuestas!C133</f>
        <v>91</v>
      </c>
      <c r="B135" s="62">
        <v>4</v>
      </c>
      <c r="C135" s="62" t="str">
        <f>Respuestas!D133</f>
        <v>4.7</v>
      </c>
      <c r="D135" s="63" t="str">
        <f>Respuestas!F133</f>
        <v>Con el involucramiento culturalmente apropiado de las Comunidades Locales ¿He identificado los sitios de especial importancia para ellos, sobre los cuales tengan derechos?</v>
      </c>
      <c r="E135" s="64" t="str">
        <f>+Respuestas!E133</f>
        <v>CMC</v>
      </c>
      <c r="F135" s="73">
        <f>+'P4'!E37</f>
        <v>0</v>
      </c>
      <c r="G135" s="53">
        <f>+'P4'!F37</f>
        <v>0</v>
      </c>
      <c r="H135" s="48" t="str">
        <f>+'P4'!G37</f>
        <v>No Aplica</v>
      </c>
      <c r="I135" s="49" t="str">
        <f>+'P4'!H37</f>
        <v xml:space="preserve"> </v>
      </c>
      <c r="J135" s="50" t="str">
        <f>+'P4'!I37</f>
        <v>En espera de su respuesta</v>
      </c>
    </row>
    <row r="136" spans="1:10" ht="45" x14ac:dyDescent="0.35">
      <c r="A136" s="62">
        <f>Respuestas!C134</f>
        <v>91</v>
      </c>
      <c r="B136" s="62">
        <v>4</v>
      </c>
      <c r="C136" s="81" t="str">
        <f>Respuestas!D134</f>
        <v>4.7</v>
      </c>
      <c r="D136" s="63" t="str">
        <f>Respuestas!F134</f>
        <v>Con el involucramiento culturalmente apropiado de las Comunidades Locales ¿He identificado los sitios de especial importancia para ellos, sobre los cuales tengan derechos?</v>
      </c>
      <c r="E136" s="81" t="str">
        <f>+Respuestas!E134</f>
        <v>CMC</v>
      </c>
      <c r="F136" s="73">
        <f>+'P4'!E38</f>
        <v>0</v>
      </c>
      <c r="G136" s="53">
        <f>+'P4'!F38</f>
        <v>0</v>
      </c>
      <c r="H136" s="48" t="str">
        <f>+'P4'!G38</f>
        <v>No Aplica</v>
      </c>
      <c r="I136" s="49" t="str">
        <f>+'P4'!H38</f>
        <v xml:space="preserve"> </v>
      </c>
      <c r="J136" s="50" t="str">
        <f>+'P4'!I38</f>
        <v>En espera de su respuesta</v>
      </c>
    </row>
    <row r="137" spans="1:10" ht="45" x14ac:dyDescent="0.35">
      <c r="A137" s="62">
        <f>Respuestas!C135</f>
        <v>92</v>
      </c>
      <c r="B137" s="62">
        <v>4</v>
      </c>
      <c r="C137" s="62" t="str">
        <f>Respuestas!D135</f>
        <v>4.7</v>
      </c>
      <c r="D137" s="63" t="str">
        <f>Respuestas!F135</f>
        <v>Con el involucramiento de las Comunidades Locales ¿He diseñado e implementado medidas de protección de los sitios previamente identificados?</v>
      </c>
      <c r="E137" s="64" t="str">
        <f>+Respuestas!E135</f>
        <v>CMC</v>
      </c>
      <c r="F137" s="73">
        <f>+'P4'!E39</f>
        <v>0</v>
      </c>
      <c r="G137" s="53">
        <f>+'P4'!F39</f>
        <v>0</v>
      </c>
      <c r="H137" s="48" t="str">
        <f>+'P4'!G39</f>
        <v>No Aplica</v>
      </c>
      <c r="I137" s="49" t="str">
        <f>+'P4'!H39</f>
        <v xml:space="preserve"> </v>
      </c>
      <c r="J137" s="50" t="str">
        <f>+'P4'!I39</f>
        <v>En espera de su respuesta</v>
      </c>
    </row>
    <row r="138" spans="1:10" ht="60" x14ac:dyDescent="0.35">
      <c r="A138" s="62">
        <f>Respuestas!C136</f>
        <v>93</v>
      </c>
      <c r="B138" s="62">
        <v>4</v>
      </c>
      <c r="C138" s="62" t="str">
        <f>Respuestas!D136</f>
        <v>4.7</v>
      </c>
      <c r="D138" s="63" t="str">
        <f>Respuestas!F136</f>
        <v>¿Detengo las actividades de manejo forestal, en caso de que se descubran nuevos lugares de importancia para las Comunidades Locales, hasta que se acuerden medidas de protección?</v>
      </c>
      <c r="E138" s="64" t="str">
        <f>+Respuestas!E136</f>
        <v>CMC</v>
      </c>
      <c r="F138" s="73">
        <f>+'P4'!E40</f>
        <v>0</v>
      </c>
      <c r="G138" s="53">
        <f>+'P4'!F40</f>
        <v>0</v>
      </c>
      <c r="H138" s="48" t="str">
        <f>+'P4'!G40</f>
        <v>No Aplica</v>
      </c>
      <c r="I138" s="49" t="str">
        <f>+'P4'!H40</f>
        <v xml:space="preserve"> </v>
      </c>
      <c r="J138" s="50" t="str">
        <f>+'P4'!I40</f>
        <v>En espera de su respuesta</v>
      </c>
    </row>
    <row r="139" spans="1:10" ht="30" x14ac:dyDescent="0.35">
      <c r="A139" s="62">
        <f>Respuestas!C137</f>
        <v>94</v>
      </c>
      <c r="B139" s="62">
        <v>4</v>
      </c>
      <c r="C139" s="62" t="str">
        <f>Respuestas!D137</f>
        <v>4.8</v>
      </c>
      <c r="D139" s="63" t="str">
        <f>Respuestas!F137</f>
        <v>¿Utilizo los conocimientos tradicionales o la propiedad intelectualde los Pueblos Tradicionales?</v>
      </c>
      <c r="E139" s="64" t="str">
        <f>+Respuestas!E137</f>
        <v>CMC</v>
      </c>
      <c r="F139" s="73">
        <f>+'P4'!E41</f>
        <v>0</v>
      </c>
      <c r="G139" s="53">
        <f>+'P4'!F41</f>
        <v>0</v>
      </c>
      <c r="H139" s="48" t="str">
        <f>+'P4'!G41</f>
        <v>No Aplica</v>
      </c>
      <c r="I139" s="49" t="str">
        <f>+'P4'!H41</f>
        <v xml:space="preserve"> </v>
      </c>
      <c r="J139" s="50" t="str">
        <f>+'P4'!I41</f>
        <v>En espera de su respuesta</v>
      </c>
    </row>
    <row r="140" spans="1:10" ht="30" x14ac:dyDescent="0.35">
      <c r="A140" s="62">
        <f>Respuestas!C138</f>
        <v>94</v>
      </c>
      <c r="B140" s="62">
        <v>4</v>
      </c>
      <c r="C140" s="62" t="str">
        <f>Respuestas!D138</f>
        <v>4.8</v>
      </c>
      <c r="D140" s="63" t="str">
        <f>Respuestas!F138</f>
        <v>¿Utilizo los conocimientos tradicionales o la propiedad intelectual de los Pueblos Tradicionales?</v>
      </c>
      <c r="E140" s="64" t="str">
        <f>+Respuestas!E138</f>
        <v>CMC</v>
      </c>
      <c r="F140" s="73">
        <f>+'P4'!E42</f>
        <v>0</v>
      </c>
      <c r="G140" s="53">
        <f>+'P4'!F42</f>
        <v>0</v>
      </c>
      <c r="H140" s="48" t="str">
        <f>+'P4'!G42</f>
        <v>No Aplica</v>
      </c>
      <c r="I140" s="49" t="str">
        <f>+'P4'!H42</f>
        <v xml:space="preserve"> </v>
      </c>
      <c r="J140" s="50" t="str">
        <f>+'P4'!I42</f>
        <v>En espera de su respuesta</v>
      </c>
    </row>
    <row r="141" spans="1:10" ht="30" x14ac:dyDescent="0.35">
      <c r="A141" s="62">
        <f>Respuestas!C139</f>
        <v>94</v>
      </c>
      <c r="B141" s="62">
        <v>4</v>
      </c>
      <c r="C141" s="62" t="str">
        <f>Respuestas!D139</f>
        <v>4.8</v>
      </c>
      <c r="D141" s="63" t="str">
        <f>Respuestas!F139</f>
        <v>¿Utilizo los conocimientos tradicionales o la propiedad intelectual de los Pueblos Tradicionales?</v>
      </c>
      <c r="E141" s="64" t="str">
        <f>+Respuestas!E139</f>
        <v>CMC</v>
      </c>
      <c r="F141" s="73">
        <f>+'P4'!E43</f>
        <v>0</v>
      </c>
      <c r="G141" s="53">
        <f>+'P4'!F43</f>
        <v>0</v>
      </c>
      <c r="H141" s="48" t="str">
        <f>+'P4'!G43</f>
        <v>No Aplica</v>
      </c>
      <c r="I141" s="49" t="str">
        <f>+'P4'!H43</f>
        <v xml:space="preserve"> </v>
      </c>
      <c r="J141" s="50" t="str">
        <f>+'P4'!I43</f>
        <v>En espera de su respuesta</v>
      </c>
    </row>
    <row r="142" spans="1:10" ht="30" x14ac:dyDescent="0.35">
      <c r="A142" s="62">
        <f>Respuestas!C140</f>
        <v>95</v>
      </c>
      <c r="B142" s="62">
        <v>4</v>
      </c>
      <c r="C142" s="62" t="str">
        <f>Respuestas!D140</f>
        <v>4.8</v>
      </c>
      <c r="D142" s="63" t="str">
        <f>Respuestas!F140</f>
        <v>¿Compenso a los Pueblos Tradicionales por el uso de sus conocimientos tradicionales y su propiedad intelectual?</v>
      </c>
      <c r="E142" s="64" t="str">
        <f>+Respuestas!E140</f>
        <v>CMC</v>
      </c>
      <c r="F142" s="73">
        <f>+'P4'!E44</f>
        <v>0</v>
      </c>
      <c r="G142" s="53">
        <f>+'P4'!F44</f>
        <v>0</v>
      </c>
      <c r="H142" s="48" t="str">
        <f>+'P4'!G44</f>
        <v>No Aplica</v>
      </c>
      <c r="I142" s="49" t="str">
        <f>+'P4'!H44</f>
        <v xml:space="preserve"> </v>
      </c>
      <c r="J142" s="50" t="str">
        <f>+'P4'!I44</f>
        <v>En espera de su respuesta</v>
      </c>
    </row>
    <row r="143" spans="1:10" ht="30" x14ac:dyDescent="0.35">
      <c r="A143" s="62">
        <f>Respuestas!C141</f>
        <v>96</v>
      </c>
      <c r="B143" s="62">
        <v>5</v>
      </c>
      <c r="C143" s="62" t="str">
        <f>Respuestas!D141</f>
        <v>5.1</v>
      </c>
      <c r="D143" s="63" t="str">
        <f>Respuestas!F141</f>
        <v>¿He identificado los diferentes productos o servicios que puedo cultivar, cosechar y/o vender de mi Unidad de Manejo?</v>
      </c>
      <c r="E143" s="64" t="str">
        <f>+Respuestas!E141</f>
        <v>CMC</v>
      </c>
      <c r="F143" s="73">
        <f>+'P5'!E13</f>
        <v>0</v>
      </c>
      <c r="G143" s="53">
        <f>+'P5'!F13</f>
        <v>0</v>
      </c>
      <c r="H143" s="48" t="str">
        <f>+'P5'!G13</f>
        <v>No Aplica</v>
      </c>
      <c r="I143" s="49" t="str">
        <f>+'P5'!H13</f>
        <v xml:space="preserve"> </v>
      </c>
      <c r="J143" s="50" t="str">
        <f>+'P5'!I13</f>
        <v>En espera de su respuesta</v>
      </c>
    </row>
    <row r="144" spans="1:10" ht="45" x14ac:dyDescent="0.35">
      <c r="A144" s="62">
        <f>Respuestas!C142</f>
        <v>97</v>
      </c>
      <c r="B144" s="62">
        <v>5</v>
      </c>
      <c r="C144" s="81" t="str">
        <f>Respuestas!D142</f>
        <v>5.1</v>
      </c>
      <c r="D144" s="63" t="str">
        <f>Respuestas!F142</f>
        <v>¿Aprovecho los diversos recursos y servicios identificados que se encuentran en mi Unidad de Manejo, en consonancia con mis objetivos de manejo?</v>
      </c>
      <c r="E144" s="81" t="str">
        <f>+Respuestas!E142</f>
        <v>CMC</v>
      </c>
      <c r="F144" s="73">
        <f>+'P5'!E14</f>
        <v>0</v>
      </c>
      <c r="G144" s="53">
        <f>+'P5'!F14</f>
        <v>0</v>
      </c>
      <c r="H144" s="48" t="str">
        <f>IF(Principio11213[[#This Row],[Respuesta]]="Sí","Conformidad",IF(Principio11213[[#This Row],[Respuesta]]="No","No conforme","No Aplica"))</f>
        <v>No Aplica</v>
      </c>
      <c r="I144" s="49" t="str">
        <f>+'P5'!H14</f>
        <v xml:space="preserve"> </v>
      </c>
      <c r="J144" s="50" t="str">
        <f>+'P5'!I14</f>
        <v>En espera de su respuesta</v>
      </c>
    </row>
    <row r="145" spans="1:10" ht="45" x14ac:dyDescent="0.35">
      <c r="A145" s="62">
        <f>Respuestas!C143</f>
        <v>98</v>
      </c>
      <c r="B145" s="62">
        <v>5</v>
      </c>
      <c r="C145" s="81" t="str">
        <f>Respuestas!D143</f>
        <v>5.1</v>
      </c>
      <c r="D145" s="63" t="str">
        <f>Respuestas!F143</f>
        <v>¿He puesto a disposición de otros el aprovechamiento de recursos y servicios presentes en la Unidad de Manejo en consonancia con los objetivos del manejo?</v>
      </c>
      <c r="E145" s="81" t="str">
        <f>+Respuestas!E143</f>
        <v>CMC</v>
      </c>
      <c r="F145" s="73">
        <f>+'P5'!E15</f>
        <v>0</v>
      </c>
      <c r="G145" s="53">
        <f>+'P5'!F15</f>
        <v>0</v>
      </c>
      <c r="H145" s="48" t="str">
        <f>IF(Principio11213[[#This Row],[Respuesta]]="Sí","Conformidad",IF(Principio11213[[#This Row],[Respuesta]]="No","No conforme","No Aplica"))</f>
        <v>No Aplica</v>
      </c>
      <c r="I145" s="49" t="str">
        <f>+'P5'!H15</f>
        <v xml:space="preserve"> </v>
      </c>
      <c r="J145" s="50" t="str">
        <f>+'P5'!I15</f>
        <v>En espera de su respuesta</v>
      </c>
    </row>
    <row r="146" spans="1:10" ht="45" x14ac:dyDescent="0.35">
      <c r="A146" s="62">
        <f>Respuestas!C144</f>
        <v>99</v>
      </c>
      <c r="B146" s="62">
        <v>5</v>
      </c>
      <c r="C146" s="62" t="str">
        <f>Respuestas!D144</f>
        <v>5.1</v>
      </c>
      <c r="D146" s="63" t="str">
        <f>Respuestas!F144</f>
        <v>¿Conozco/utilizo el procedimiento de Servicios de Ecosistemas del FSC? ¿Hago alguna declaración promocional sobre los "servicios del ecosistema"?</v>
      </c>
      <c r="E146" s="64" t="str">
        <f>+Respuestas!E144</f>
        <v>CMC</v>
      </c>
      <c r="F146" s="73">
        <f>+'P5'!E16</f>
        <v>0</v>
      </c>
      <c r="G146" s="53">
        <f>+'P5'!F16</f>
        <v>0</v>
      </c>
      <c r="H146" s="48" t="str">
        <f>+'P5'!G16</f>
        <v>No Aplica</v>
      </c>
      <c r="I146" s="49" t="str">
        <f>+'P5'!H16</f>
        <v xml:space="preserve"> </v>
      </c>
      <c r="J146" s="50" t="str">
        <f>+'P5'!I16</f>
        <v>En espera de su respuesta</v>
      </c>
    </row>
    <row r="147" spans="1:10" x14ac:dyDescent="0.35">
      <c r="A147" s="62">
        <f>Respuestas!C145</f>
        <v>100</v>
      </c>
      <c r="B147" s="62">
        <v>5</v>
      </c>
      <c r="C147" s="62" t="str">
        <f>Respuestas!D145</f>
        <v>5.2</v>
      </c>
      <c r="D147" s="63" t="str">
        <f>Respuestas!F145</f>
        <v>¿Aprovecho madera de mi Unidad de Manejo?</v>
      </c>
      <c r="E147" s="64" t="str">
        <f>+Respuestas!E145</f>
        <v>CC</v>
      </c>
      <c r="F147" s="73">
        <f>+'P5'!E17</f>
        <v>0</v>
      </c>
      <c r="G147" s="53">
        <f>+'P5'!F17</f>
        <v>0</v>
      </c>
      <c r="H147" s="48" t="str">
        <f>+'P5'!G17</f>
        <v>No Aplica</v>
      </c>
      <c r="I147" s="49" t="str">
        <f>+'P5'!H17</f>
        <v xml:space="preserve"> </v>
      </c>
      <c r="J147" s="50" t="str">
        <f>+'P5'!I17</f>
        <v>En espera de su respuesta</v>
      </c>
    </row>
    <row r="148" spans="1:10" ht="30" x14ac:dyDescent="0.35">
      <c r="A148" s="62">
        <f>Respuestas!C146</f>
        <v>101</v>
      </c>
      <c r="B148" s="62">
        <v>5</v>
      </c>
      <c r="C148" s="62" t="str">
        <f>Respuestas!D146</f>
        <v>5.2</v>
      </c>
      <c r="D148" s="63" t="str">
        <f>Respuestas!F146</f>
        <v>¿He determinado tasas de aprovechamiento o corta anual permisible de madera?</v>
      </c>
      <c r="E148" s="64" t="str">
        <f>+Respuestas!E146</f>
        <v>CC</v>
      </c>
      <c r="F148" s="73">
        <f>+'P5'!E18</f>
        <v>0</v>
      </c>
      <c r="G148" s="53">
        <f>+'P5'!F18</f>
        <v>0</v>
      </c>
      <c r="H148" s="48" t="str">
        <f>+'P5'!G18</f>
        <v>No Aplica</v>
      </c>
      <c r="I148" s="49" t="str">
        <f>+'P5'!H18</f>
        <v xml:space="preserve"> </v>
      </c>
      <c r="J148" s="50" t="str">
        <f>+'P5'!I18</f>
        <v>En espera de su respuesta</v>
      </c>
    </row>
    <row r="149" spans="1:10" ht="30" x14ac:dyDescent="0.35">
      <c r="A149" s="62">
        <f>Respuestas!C147</f>
        <v>102</v>
      </c>
      <c r="B149" s="62">
        <v>5</v>
      </c>
      <c r="C149" s="62" t="str">
        <f>Respuestas!D147</f>
        <v>5.2</v>
      </c>
      <c r="D149" s="63" t="str">
        <f>Respuestas!F147</f>
        <v>¿Extraigo madera en un nivel de aprovechamiento sostenible o inferior a éste?</v>
      </c>
      <c r="E149" s="64" t="str">
        <f>+Respuestas!E147</f>
        <v>CC</v>
      </c>
      <c r="F149" s="73">
        <f>+'P5'!E19</f>
        <v>0</v>
      </c>
      <c r="G149" s="53">
        <f>+'P5'!F19</f>
        <v>0</v>
      </c>
      <c r="H149" s="48" t="str">
        <f>+'P5'!G19</f>
        <v>No Aplica</v>
      </c>
      <c r="I149" s="49" t="str">
        <f>+'P5'!H19</f>
        <v xml:space="preserve"> </v>
      </c>
      <c r="J149" s="50" t="str">
        <f>+'P5'!I19</f>
        <v>En espera de su respuesta</v>
      </c>
    </row>
    <row r="150" spans="1:10" x14ac:dyDescent="0.35">
      <c r="A150" s="62">
        <f>Respuestas!C148</f>
        <v>103</v>
      </c>
      <c r="B150" s="62">
        <v>5</v>
      </c>
      <c r="C150" s="62" t="str">
        <f>Respuestas!D148</f>
        <v>5.2</v>
      </c>
      <c r="D150" s="63" t="str">
        <f>Respuestas!F148</f>
        <v>¿Llevo un registro del volumen de madera que aprovecho?</v>
      </c>
      <c r="E150" s="64" t="str">
        <f>+Respuestas!E148</f>
        <v>CC</v>
      </c>
      <c r="F150" s="73">
        <f>+'P5'!E20</f>
        <v>0</v>
      </c>
      <c r="G150" s="53">
        <f>+'P5'!F20</f>
        <v>0</v>
      </c>
      <c r="H150" s="48" t="str">
        <f>+'P5'!G20</f>
        <v>No Aplica</v>
      </c>
      <c r="I150" s="49" t="str">
        <f>+'P5'!H20</f>
        <v xml:space="preserve"> </v>
      </c>
      <c r="J150" s="50" t="str">
        <f>+'P5'!I20</f>
        <v>En espera de su respuesta</v>
      </c>
    </row>
    <row r="151" spans="1:10" ht="30" x14ac:dyDescent="0.35">
      <c r="A151" s="62">
        <f>Respuestas!C149</f>
        <v>104</v>
      </c>
      <c r="B151" s="62">
        <v>5</v>
      </c>
      <c r="C151" s="62" t="str">
        <f>Respuestas!D149</f>
        <v>5.2</v>
      </c>
      <c r="D151" s="63" t="str">
        <f>Respuestas!F149</f>
        <v>¿Aprovecho productos forestales no maderables (p. Ej. látex, frutos secos, miel etc.) de mi Unidad de Manejo?</v>
      </c>
      <c r="E151" s="64" t="str">
        <f>+Respuestas!E149</f>
        <v>CC</v>
      </c>
      <c r="F151" s="73">
        <f>+'P5'!E21</f>
        <v>0</v>
      </c>
      <c r="G151" s="53">
        <f>+'P5'!F21</f>
        <v>0</v>
      </c>
      <c r="H151" s="48" t="str">
        <f>+'P5'!G21</f>
        <v>No Aplica</v>
      </c>
      <c r="I151" s="49" t="str">
        <f>+'P5'!H21</f>
        <v xml:space="preserve"> </v>
      </c>
      <c r="J151" s="50" t="str">
        <f>+'P5'!I21</f>
        <v>En espera de su respuesta</v>
      </c>
    </row>
    <row r="152" spans="1:10" ht="30" x14ac:dyDescent="0.35">
      <c r="A152" s="62">
        <f>Respuestas!C150</f>
        <v>105</v>
      </c>
      <c r="B152" s="62">
        <v>5</v>
      </c>
      <c r="C152" s="62" t="str">
        <f>Respuestas!D150</f>
        <v>5.2</v>
      </c>
      <c r="D152" s="63" t="str">
        <f>Respuestas!F150</f>
        <v>¿He determinado una tasa de aprovechamiento sostenible para los productos forestales no maderables que aprovecho?</v>
      </c>
      <c r="E152" s="64" t="str">
        <f>+Respuestas!E150</f>
        <v>CC</v>
      </c>
      <c r="F152" s="73">
        <f>+'P5'!E22</f>
        <v>0</v>
      </c>
      <c r="G152" s="53">
        <f>+'P5'!F22</f>
        <v>0</v>
      </c>
      <c r="H152" s="48" t="str">
        <f>+'P5'!G22</f>
        <v>No Aplica</v>
      </c>
      <c r="I152" s="49" t="str">
        <f>+'P5'!H22</f>
        <v xml:space="preserve"> </v>
      </c>
      <c r="J152" s="50" t="str">
        <f>+'P5'!I22</f>
        <v>En espera de su respuesta</v>
      </c>
    </row>
    <row r="153" spans="1:10" ht="30" x14ac:dyDescent="0.35">
      <c r="A153" s="62">
        <f>Respuestas!C151</f>
        <v>106</v>
      </c>
      <c r="B153" s="62">
        <v>5</v>
      </c>
      <c r="C153" s="62" t="str">
        <f>Respuestas!D151</f>
        <v>5.2</v>
      </c>
      <c r="D153" s="63" t="str">
        <f>Respuestas!F151</f>
        <v>¿Aprovecho los productos forestales no maderables a esa tasa sostenible o por debajo de ella?</v>
      </c>
      <c r="E153" s="64" t="str">
        <f>+Respuestas!E151</f>
        <v>CC</v>
      </c>
      <c r="F153" s="73">
        <f>+'P5'!E23</f>
        <v>0</v>
      </c>
      <c r="G153" s="53">
        <f>+'P5'!F23</f>
        <v>0</v>
      </c>
      <c r="H153" s="48" t="str">
        <f>+'P5'!G23</f>
        <v>No Aplica</v>
      </c>
      <c r="I153" s="49" t="str">
        <f>+'P5'!H23</f>
        <v xml:space="preserve"> </v>
      </c>
      <c r="J153" s="50" t="str">
        <f>+'P5'!I23</f>
        <v>En espera de su respuesta</v>
      </c>
    </row>
    <row r="154" spans="1:10" ht="30" x14ac:dyDescent="0.35">
      <c r="A154" s="62">
        <f>Respuestas!C152</f>
        <v>107</v>
      </c>
      <c r="B154" s="62">
        <v>5</v>
      </c>
      <c r="C154" s="62" t="str">
        <f>Respuestas!D152</f>
        <v>5.2</v>
      </c>
      <c r="D154" s="63" t="str">
        <f>Respuestas!F152</f>
        <v>¿Guardo un registro del volumen de productos forestales no maderables que aprovecho?</v>
      </c>
      <c r="E154" s="64" t="str">
        <f>+Respuestas!E152</f>
        <v>CC</v>
      </c>
      <c r="F154" s="73">
        <f>+'P5'!E24</f>
        <v>0</v>
      </c>
      <c r="G154" s="53">
        <f>+'P5'!F24</f>
        <v>0</v>
      </c>
      <c r="H154" s="48" t="str">
        <f>+'P5'!G24</f>
        <v>No Aplica</v>
      </c>
      <c r="I154" s="49" t="str">
        <f>+'P5'!H24</f>
        <v xml:space="preserve"> </v>
      </c>
      <c r="J154" s="50" t="str">
        <f>+'P5'!I24</f>
        <v>En espera de su respuesta</v>
      </c>
    </row>
    <row r="155" spans="1:10" ht="60" x14ac:dyDescent="0.35">
      <c r="A155" s="62">
        <f>Respuestas!C153</f>
        <v>108</v>
      </c>
      <c r="B155" s="62">
        <v>5</v>
      </c>
      <c r="C155" s="62" t="str">
        <f>Respuestas!D153</f>
        <v>5.3</v>
      </c>
      <c r="D155" s="63" t="str">
        <f>Respuestas!F153</f>
        <v>¿Llevo registro de los costos relacionados con todas las actividades, incluyendo las que contribuyen a prevenir y mitigar o compensar los impactos negativos de mis actividades?</v>
      </c>
      <c r="E155" s="64" t="str">
        <f>+Respuestas!E153</f>
        <v>CMC</v>
      </c>
      <c r="F155" s="73">
        <f>+'P5'!E25</f>
        <v>0</v>
      </c>
      <c r="G155" s="53">
        <f>+'P5'!F25</f>
        <v>0</v>
      </c>
      <c r="H155" s="48" t="str">
        <f>+'P5'!G25</f>
        <v>No Aplica</v>
      </c>
      <c r="I155" s="49" t="str">
        <f>+'P5'!H25</f>
        <v xml:space="preserve"> </v>
      </c>
      <c r="J155" s="50" t="str">
        <f>+'P5'!I25</f>
        <v>En espera de su respuesta</v>
      </c>
    </row>
    <row r="156" spans="1:10" ht="30" x14ac:dyDescent="0.35">
      <c r="A156" s="62">
        <f>Respuestas!C154</f>
        <v>109</v>
      </c>
      <c r="B156" s="62">
        <v>5</v>
      </c>
      <c r="C156" s="62" t="str">
        <f>Respuestas!D154</f>
        <v>5.3</v>
      </c>
      <c r="D156" s="63" t="str">
        <f>Respuestas!F154</f>
        <v>¿Identifico los impactos positivos de mis actividades de manejo forestal?</v>
      </c>
      <c r="E156" s="64" t="str">
        <f>+Respuestas!E154</f>
        <v>CMC</v>
      </c>
      <c r="F156" s="73">
        <f>+'P5'!E26</f>
        <v>0</v>
      </c>
      <c r="G156" s="53">
        <f>+'P5'!F26</f>
        <v>0</v>
      </c>
      <c r="H156" s="48" t="str">
        <f>+'P5'!G26</f>
        <v>No Aplica</v>
      </c>
      <c r="I156" s="49" t="str">
        <f>+'P5'!H26</f>
        <v xml:space="preserve"> </v>
      </c>
      <c r="J156" s="50" t="str">
        <f>+'P5'!I26</f>
        <v>En espera de su respuesta</v>
      </c>
    </row>
    <row r="157" spans="1:10" ht="30" x14ac:dyDescent="0.35">
      <c r="A157" s="62">
        <f>Respuestas!C155</f>
        <v>109</v>
      </c>
      <c r="B157" s="62">
        <v>5</v>
      </c>
      <c r="C157" s="62" t="str">
        <f>Respuestas!D155</f>
        <v>5.3</v>
      </c>
      <c r="D157" s="63" t="str">
        <f>Respuestas!F155</f>
        <v>¿Identificolos impactos positivos de mis actividades de manejo forestal?</v>
      </c>
      <c r="E157" s="64" t="str">
        <f>+Respuestas!E155</f>
        <v>CMC</v>
      </c>
      <c r="F157" s="73">
        <f>+'P5'!E27</f>
        <v>0</v>
      </c>
      <c r="G157" s="53">
        <f>+'P5'!F27</f>
        <v>0</v>
      </c>
      <c r="H157" s="48" t="str">
        <f>+'P5'!G27</f>
        <v>No Aplica</v>
      </c>
      <c r="I157" s="49" t="str">
        <f>+'P5'!H27</f>
        <v xml:space="preserve"> </v>
      </c>
      <c r="J157" s="50" t="str">
        <f>+'P5'!I27</f>
        <v>En espera de su respuesta</v>
      </c>
    </row>
    <row r="158" spans="1:10" ht="30" x14ac:dyDescent="0.35">
      <c r="A158" s="62">
        <f>Respuestas!C156</f>
        <v>110</v>
      </c>
      <c r="B158" s="62">
        <v>5</v>
      </c>
      <c r="C158" s="62" t="str">
        <f>Respuestas!D156</f>
        <v>5.4</v>
      </c>
      <c r="D158" s="63" t="str">
        <f>Respuestas!F156</f>
        <v xml:space="preserve">¿Utilizo bienes, servicios o instalaciones de terceras personas o empresas? ¿Éstos son de la vecindad? </v>
      </c>
      <c r="E158" s="64" t="str">
        <f>+Respuestas!E156</f>
        <v>CMC</v>
      </c>
      <c r="F158" s="73">
        <f>+'P5'!E28</f>
        <v>0</v>
      </c>
      <c r="G158" s="53">
        <f>+'P5'!F28</f>
        <v>0</v>
      </c>
      <c r="H158" s="48" t="str">
        <f>+'P5'!G28</f>
        <v>No Aplica</v>
      </c>
      <c r="I158" s="49" t="str">
        <f>+'P5'!H28</f>
        <v xml:space="preserve"> </v>
      </c>
      <c r="J158" s="50" t="str">
        <f>+'P5'!I28</f>
        <v>En espera de su respuesta</v>
      </c>
    </row>
    <row r="159" spans="1:10" ht="45" x14ac:dyDescent="0.35">
      <c r="A159" s="62">
        <f>Respuestas!C157</f>
        <v>111</v>
      </c>
      <c r="B159" s="62">
        <v>5</v>
      </c>
      <c r="C159" s="81" t="str">
        <f>Respuestas!D157</f>
        <v>5.5</v>
      </c>
      <c r="D159" s="63" t="str">
        <f>Respuestas!F157</f>
        <v>¿Conozco los costos de mis actividades de manejo forestal y los precios de los productos que vendo? ¿Soy capaz de calcular la relación costo/beneficio?</v>
      </c>
      <c r="E159" s="81" t="str">
        <f>+Respuestas!E157</f>
        <v>CMC</v>
      </c>
      <c r="F159" s="73">
        <f>+'P5'!E29</f>
        <v>0</v>
      </c>
      <c r="G159" s="53">
        <f>+'P5'!F29</f>
        <v>0</v>
      </c>
      <c r="H159" s="48" t="str">
        <f>IF(Principio11213[[#This Row],[Respuesta]]="Sí","Conformidad",IF(Principio11213[[#This Row],[Respuesta]]="No","No conforme","No Aplica"))</f>
        <v>No Aplica</v>
      </c>
      <c r="I159" s="49" t="str">
        <f>+'P5'!H29</f>
        <v xml:space="preserve"> </v>
      </c>
      <c r="J159" s="50" t="str">
        <f>+'P5'!I29</f>
        <v>En espera de su respuesta</v>
      </c>
    </row>
    <row r="160" spans="1:10" ht="30" x14ac:dyDescent="0.35">
      <c r="A160" s="62">
        <f>Respuestas!C158</f>
        <v>112</v>
      </c>
      <c r="B160" s="62">
        <v>5</v>
      </c>
      <c r="C160" s="62" t="str">
        <f>Respuestas!D158</f>
        <v>5.5</v>
      </c>
      <c r="D160" s="63" t="str">
        <f>Respuestas!F158</f>
        <v>¿Tengo e implemento recursos asignados para cumplir con el plan de manejo y el estándar de certificación de FSC?</v>
      </c>
      <c r="E160" s="64" t="str">
        <f>+Respuestas!E158</f>
        <v>CMC</v>
      </c>
      <c r="F160" s="73">
        <f>+'P5'!E30</f>
        <v>0</v>
      </c>
      <c r="G160" s="53">
        <f>+'P5'!F30</f>
        <v>0</v>
      </c>
      <c r="H160" s="48" t="str">
        <f>+'P5'!G30</f>
        <v>No Aplica</v>
      </c>
      <c r="I160" s="49" t="str">
        <f>+'P5'!H30</f>
        <v xml:space="preserve"> </v>
      </c>
      <c r="J160" s="50" t="str">
        <f>+'P5'!I30</f>
        <v>En espera de su respuesta</v>
      </c>
    </row>
    <row r="161" spans="1:10" ht="45" x14ac:dyDescent="0.35">
      <c r="A161" s="62">
        <f>Respuestas!C159</f>
        <v>113</v>
      </c>
      <c r="B161" s="62">
        <v>6</v>
      </c>
      <c r="C161" s="62" t="str">
        <f>Respuestas!D159</f>
        <v>6.1</v>
      </c>
      <c r="D161" s="63" t="str">
        <f>Respuestas!F159</f>
        <v>¿Tengo una evaluación que identifique los valores ambientales dentro de mi Unidad de Manejo o fuera de ella cuando puedan verse afectados por mis actividades?</v>
      </c>
      <c r="E161" s="64" t="str">
        <f>+Respuestas!E159</f>
        <v>CC</v>
      </c>
      <c r="F161" s="73">
        <f>+'P6'!E13</f>
        <v>0</v>
      </c>
      <c r="G161" s="53">
        <f>+'P6'!F13</f>
        <v>0</v>
      </c>
      <c r="H161" s="48" t="str">
        <f>+'P6'!G13</f>
        <v>No Aplica</v>
      </c>
      <c r="I161" s="49" t="str">
        <f>+'P6'!H13</f>
        <v xml:space="preserve"> </v>
      </c>
      <c r="J161" s="50" t="str">
        <f>+'P6'!I13</f>
        <v>En espera de su respuesta</v>
      </c>
    </row>
    <row r="162" spans="1:10" ht="45" x14ac:dyDescent="0.35">
      <c r="A162" s="62">
        <f>Respuestas!C160</f>
        <v>113</v>
      </c>
      <c r="B162" s="62">
        <v>6</v>
      </c>
      <c r="C162" s="62" t="str">
        <f>Respuestas!D160</f>
        <v>6.1</v>
      </c>
      <c r="D162" s="63" t="str">
        <f>Respuestas!F160</f>
        <v>¿Tengo una evaluación que identifique los valores ambientales dentro de mi Unidad de Manejo o fuera de ella cuando puedan verse afectados por mis actividades?</v>
      </c>
      <c r="E162" s="64" t="str">
        <f>+Respuestas!E160</f>
        <v>CC</v>
      </c>
      <c r="F162" s="73">
        <f>+'P6'!E14</f>
        <v>0</v>
      </c>
      <c r="G162" s="53">
        <f>+'P6'!F14</f>
        <v>0</v>
      </c>
      <c r="H162" s="48" t="str">
        <f>+'P6'!G14</f>
        <v>No Aplica</v>
      </c>
      <c r="I162" s="49" t="str">
        <f>+'P6'!H14</f>
        <v xml:space="preserve"> </v>
      </c>
      <c r="J162" s="50" t="str">
        <f>+'P6'!I14</f>
        <v>En espera de su respuesta</v>
      </c>
    </row>
    <row r="163" spans="1:10" ht="45" x14ac:dyDescent="0.35">
      <c r="A163" s="62">
        <f>Respuestas!C161</f>
        <v>113</v>
      </c>
      <c r="B163" s="62">
        <v>6</v>
      </c>
      <c r="C163" s="62" t="str">
        <f>Respuestas!D161</f>
        <v>6.1</v>
      </c>
      <c r="D163" s="63" t="str">
        <f>Respuestas!F161</f>
        <v>¿Tengo una evaluación que identifique los valores ambientales dentro de mi Unidad de Manejo o fuera de ella cuando puedan verse afectados por mis actividades?</v>
      </c>
      <c r="E163" s="64" t="str">
        <f>+Respuestas!E161</f>
        <v>CC</v>
      </c>
      <c r="F163" s="73">
        <f>+'P6'!E15</f>
        <v>0</v>
      </c>
      <c r="G163" s="53">
        <f>+'P6'!F15</f>
        <v>0</v>
      </c>
      <c r="H163" s="48" t="str">
        <f>+'P6'!G15</f>
        <v>No Aplica</v>
      </c>
      <c r="I163" s="49" t="str">
        <f>+'P6'!H15</f>
        <v xml:space="preserve"> </v>
      </c>
      <c r="J163" s="50" t="str">
        <f>+'P6'!I15</f>
        <v>En espera de su respuesta</v>
      </c>
    </row>
    <row r="164" spans="1:10" ht="45" x14ac:dyDescent="0.35">
      <c r="A164" s="62">
        <f>Respuestas!C162</f>
        <v>114</v>
      </c>
      <c r="B164" s="62">
        <v>6</v>
      </c>
      <c r="C164" s="62" t="str">
        <f>Respuestas!D162</f>
        <v>6.2</v>
      </c>
      <c r="D164" s="63" t="str">
        <f>Respuestas!F162</f>
        <v>Antes de realizar las actividades de manejo ¿Conozco los impactos potenciales que podrían tener sobre los valores ambientales identificados?</v>
      </c>
      <c r="E164" s="64" t="str">
        <f>+Respuestas!E162</f>
        <v>CC</v>
      </c>
      <c r="F164" s="73" t="str">
        <f>+'P6'!E16</f>
        <v>CRB</v>
      </c>
      <c r="G164" s="53">
        <f>+'P6'!F16</f>
        <v>0</v>
      </c>
      <c r="H164" s="48" t="str">
        <f>+'P6'!G16</f>
        <v>No Aplica</v>
      </c>
      <c r="I164" s="49" t="str">
        <f>+'P6'!H16</f>
        <v xml:space="preserve"> </v>
      </c>
      <c r="J164" s="50" t="str">
        <f>+'P6'!I16</f>
        <v>En espera de su respuesta</v>
      </c>
    </row>
    <row r="165" spans="1:10" ht="45" x14ac:dyDescent="0.35">
      <c r="A165" s="62">
        <f>Respuestas!C163</f>
        <v>114</v>
      </c>
      <c r="B165" s="62">
        <v>6</v>
      </c>
      <c r="C165" s="62" t="str">
        <f>Respuestas!D163</f>
        <v>6.2</v>
      </c>
      <c r="D165" s="63" t="str">
        <f>Respuestas!F163</f>
        <v>Antes de realizar las actividades de manejo ¿Conozco los impactos potenciales que podrían tener sobre los valores ambientales identificados?</v>
      </c>
      <c r="E165" s="64" t="str">
        <f>+Respuestas!E163</f>
        <v>CC</v>
      </c>
      <c r="F165" s="73" t="str">
        <f>+'P6'!E17</f>
        <v>CRB</v>
      </c>
      <c r="G165" s="53">
        <f>+'P6'!F17</f>
        <v>0</v>
      </c>
      <c r="H165" s="48" t="str">
        <f>+'P6'!G17</f>
        <v>No Aplica</v>
      </c>
      <c r="I165" s="49" t="str">
        <f>+'P6'!H17</f>
        <v xml:space="preserve"> </v>
      </c>
      <c r="J165" s="50" t="str">
        <f>+'P6'!I17</f>
        <v>En espera de su respuesta</v>
      </c>
    </row>
    <row r="166" spans="1:10" ht="30" x14ac:dyDescent="0.35">
      <c r="A166" s="62">
        <f>Respuestas!C164</f>
        <v>115</v>
      </c>
      <c r="B166" s="62">
        <v>6</v>
      </c>
      <c r="C166" s="62" t="str">
        <f>Respuestas!D164</f>
        <v>6.3</v>
      </c>
      <c r="D166" s="63" t="str">
        <f>Respuestas!F164</f>
        <v>¿Realizo las actividades de forma que se prevengan y protejan a los valores ambientales de posibles impactos negativos?</v>
      </c>
      <c r="E166" s="64" t="str">
        <f>+Respuestas!E164</f>
        <v>CC</v>
      </c>
      <c r="F166" s="73" t="str">
        <f>+'P6'!E18</f>
        <v>CRB</v>
      </c>
      <c r="G166" s="53">
        <f>+'P6'!F18</f>
        <v>0</v>
      </c>
      <c r="H166" s="48" t="str">
        <f>+'P6'!G18</f>
        <v>No Aplica</v>
      </c>
      <c r="I166" s="49" t="str">
        <f>+'P6'!H18</f>
        <v xml:space="preserve"> </v>
      </c>
      <c r="J166" s="50" t="str">
        <f>+'P6'!I18</f>
        <v>En espera de su respuesta</v>
      </c>
    </row>
    <row r="167" spans="1:10" ht="30" x14ac:dyDescent="0.35">
      <c r="A167" s="62">
        <f>Respuestas!C165</f>
        <v>115</v>
      </c>
      <c r="B167" s="62">
        <v>6</v>
      </c>
      <c r="C167" s="62" t="str">
        <f>Respuestas!D165</f>
        <v>6.3</v>
      </c>
      <c r="D167" s="63" t="str">
        <f>Respuestas!F165</f>
        <v>¿Realizo las actividades de forma que se prevengan y protejan a los valores ambientales de posibles impactos negativos?</v>
      </c>
      <c r="E167" s="64" t="str">
        <f>+Respuestas!E165</f>
        <v>CC</v>
      </c>
      <c r="F167" s="73" t="str">
        <f>+'P6'!E19</f>
        <v>CRB</v>
      </c>
      <c r="G167" s="53">
        <f>+'P6'!F19</f>
        <v>0</v>
      </c>
      <c r="H167" s="48" t="str">
        <f>+'P6'!G19</f>
        <v>No Aplica</v>
      </c>
      <c r="I167" s="49" t="str">
        <f>+'P6'!H19</f>
        <v xml:space="preserve"> </v>
      </c>
      <c r="J167" s="50" t="str">
        <f>+'P6'!I19</f>
        <v>En espera de su respuesta</v>
      </c>
    </row>
    <row r="168" spans="1:10" ht="30" x14ac:dyDescent="0.35">
      <c r="A168" s="62">
        <f>Respuestas!C166</f>
        <v>116</v>
      </c>
      <c r="B168" s="62">
        <v>6</v>
      </c>
      <c r="C168" s="62" t="str">
        <f>Respuestas!D166</f>
        <v>6.3</v>
      </c>
      <c r="D168" s="63" t="str">
        <f>Respuestas!F166</f>
        <v>Si he causado un impacto, ¿Cambio las prácticas y reparo o mitigo el daño ocasionado?</v>
      </c>
      <c r="E168" s="64" t="str">
        <f>+Respuestas!E166</f>
        <v>CC</v>
      </c>
      <c r="F168" s="73" t="str">
        <f>+'P6'!E20</f>
        <v>CRB</v>
      </c>
      <c r="G168" s="53">
        <f>+'P6'!F20</f>
        <v>0</v>
      </c>
      <c r="H168" s="48" t="str">
        <f>+'P6'!G20</f>
        <v>No Aplica</v>
      </c>
      <c r="I168" s="49" t="str">
        <f>+'P6'!H20</f>
        <v xml:space="preserve"> </v>
      </c>
      <c r="J168" s="50" t="str">
        <f>+'P6'!I20</f>
        <v>En espera de su respuesta</v>
      </c>
    </row>
    <row r="169" spans="1:10" ht="30" x14ac:dyDescent="0.35">
      <c r="A169" s="62">
        <f>Respuestas!C167</f>
        <v>117</v>
      </c>
      <c r="B169" s="62">
        <v>6</v>
      </c>
      <c r="C169" s="62" t="str">
        <f>Respuestas!D167</f>
        <v>6.4</v>
      </c>
      <c r="D169" s="63" t="str">
        <f>Respuestas!F167</f>
        <v>En la evaluación de los valores ambientales. ¿Identifico alguna especie rara, amenazada o incluido en CITES, y sus hábitats?</v>
      </c>
      <c r="E169" s="64" t="str">
        <f>+Respuestas!E167</f>
        <v>CC</v>
      </c>
      <c r="F169" s="73">
        <f>+'P6'!E21</f>
        <v>0</v>
      </c>
      <c r="G169" s="53">
        <f>+'P6'!F21</f>
        <v>0</v>
      </c>
      <c r="H169" s="48" t="str">
        <f>+'P6'!G21</f>
        <v>No Aplica</v>
      </c>
      <c r="I169" s="49" t="str">
        <f>+'P6'!H21</f>
        <v xml:space="preserve"> </v>
      </c>
      <c r="J169" s="50" t="str">
        <f>+'P6'!I21</f>
        <v>En espera de su respuesta</v>
      </c>
    </row>
    <row r="170" spans="1:10" ht="45" x14ac:dyDescent="0.35">
      <c r="A170" s="62">
        <f>Respuestas!C168</f>
        <v>118</v>
      </c>
      <c r="B170" s="62">
        <v>6</v>
      </c>
      <c r="C170" s="62" t="str">
        <f>Respuestas!D168</f>
        <v>6.4</v>
      </c>
      <c r="D170" s="63" t="str">
        <f>Respuestas!F168</f>
        <v>Si se identifican especies raras y amenazadas, y especies incluidas en CITES, y sus hábitats, ¿Tengo medidas para proteger esas especies y sus hábitats?</v>
      </c>
      <c r="E170" s="64" t="str">
        <f>+Respuestas!E168</f>
        <v>CC</v>
      </c>
      <c r="F170" s="73">
        <f>+'P6'!E22</f>
        <v>0</v>
      </c>
      <c r="G170" s="53">
        <f>+'P6'!F22</f>
        <v>0</v>
      </c>
      <c r="H170" s="48" t="str">
        <f>+'P6'!G22</f>
        <v>No Aplica</v>
      </c>
      <c r="I170" s="49" t="str">
        <f>+'P6'!H22</f>
        <v xml:space="preserve"> </v>
      </c>
      <c r="J170" s="50" t="str">
        <f>+'P6'!I22</f>
        <v>En espera de su respuesta</v>
      </c>
    </row>
    <row r="171" spans="1:10" ht="45" x14ac:dyDescent="0.35">
      <c r="A171" s="62">
        <f>Respuestas!C169</f>
        <v>118</v>
      </c>
      <c r="B171" s="62">
        <v>6</v>
      </c>
      <c r="C171" s="62" t="str">
        <f>Respuestas!D169</f>
        <v>6.4</v>
      </c>
      <c r="D171" s="63" t="str">
        <f>Respuestas!F169</f>
        <v>Si se identifican especies raras y amenazadas, y especies incluidas en CITES, y sus hábitats, ¿Tengo medidas para proteger esas especies y sus hábitats?</v>
      </c>
      <c r="E171" s="64" t="str">
        <f>+Respuestas!E169</f>
        <v>CC</v>
      </c>
      <c r="F171" s="73">
        <f>+'P6'!E23</f>
        <v>0</v>
      </c>
      <c r="G171" s="53">
        <f>+'P6'!F23</f>
        <v>0</v>
      </c>
      <c r="H171" s="48" t="str">
        <f>+'P6'!G23</f>
        <v>No Aplica</v>
      </c>
      <c r="I171" s="49" t="str">
        <f>+'P6'!H23</f>
        <v xml:space="preserve"> </v>
      </c>
      <c r="J171" s="50" t="str">
        <f>+'P6'!I23</f>
        <v>En espera de su respuesta</v>
      </c>
    </row>
    <row r="172" spans="1:10" ht="45" x14ac:dyDescent="0.35">
      <c r="A172" s="62">
        <f>Respuestas!C170</f>
        <v>118</v>
      </c>
      <c r="B172" s="62">
        <v>6</v>
      </c>
      <c r="C172" s="62" t="str">
        <f>Respuestas!D170</f>
        <v>6.4</v>
      </c>
      <c r="D172" s="63" t="str">
        <f>Respuestas!F170</f>
        <v>Si se identifican especies raras y amenazadas, y especies incluidas en CITES, y sus hábitats, ¿Tengo medidas para proteger esas especies y sus hábitats?</v>
      </c>
      <c r="E172" s="64" t="str">
        <f>+Respuestas!E170</f>
        <v>CC</v>
      </c>
      <c r="F172" s="73">
        <f>+'P6'!E24</f>
        <v>0</v>
      </c>
      <c r="G172" s="53">
        <f>+'P6'!F24</f>
        <v>0</v>
      </c>
      <c r="H172" s="48" t="str">
        <f>+'P6'!G24</f>
        <v>No Aplica</v>
      </c>
      <c r="I172" s="49" t="str">
        <f>+'P6'!H24</f>
        <v xml:space="preserve"> </v>
      </c>
      <c r="J172" s="50" t="str">
        <f>+'P6'!I24</f>
        <v>En espera de su respuesta</v>
      </c>
    </row>
    <row r="173" spans="1:10" ht="45" x14ac:dyDescent="0.35">
      <c r="A173" s="62">
        <f>Respuestas!C171</f>
        <v>119</v>
      </c>
      <c r="B173" s="62">
        <v>6</v>
      </c>
      <c r="C173" s="62" t="str">
        <f>Respuestas!D171</f>
        <v>6.4</v>
      </c>
      <c r="D173" s="63" t="str">
        <f>Respuestas!F171</f>
        <v>Si se identifican especies raras y amenazadas, y especies incluidas en CITES, y sus hábitats, ¿Tengo medidas para evitar la caza, pesca, captura o recolección de esas especies?</v>
      </c>
      <c r="E173" s="64" t="str">
        <f>+Respuestas!E171</f>
        <v>CC</v>
      </c>
      <c r="F173" s="73">
        <f>+'P6'!E25</f>
        <v>0</v>
      </c>
      <c r="G173" s="53">
        <f>+'P6'!F25</f>
        <v>0</v>
      </c>
      <c r="H173" s="48" t="str">
        <f>+'P6'!G25</f>
        <v>No Aplica</v>
      </c>
      <c r="I173" s="49" t="str">
        <f>+'P6'!H25</f>
        <v xml:space="preserve"> </v>
      </c>
      <c r="J173" s="50" t="str">
        <f>+'P6'!I25</f>
        <v>En espera de su respuesta</v>
      </c>
    </row>
    <row r="174" spans="1:10" x14ac:dyDescent="0.35">
      <c r="A174" s="62">
        <f>Respuestas!C172</f>
        <v>120</v>
      </c>
      <c r="B174" s="62">
        <v>6</v>
      </c>
      <c r="C174" s="62" t="str">
        <f>Respuestas!D172</f>
        <v>6.5</v>
      </c>
      <c r="D174" s="63" t="str">
        <f>Respuestas!F172</f>
        <v>¿He identificado ecosistemas nativos en mi Unidad de Manejo?</v>
      </c>
      <c r="E174" s="64" t="str">
        <f>+Respuestas!E172</f>
        <v>CC</v>
      </c>
      <c r="F174" s="73" t="str">
        <f>+'P6'!E26</f>
        <v>CRB</v>
      </c>
      <c r="G174" s="53">
        <f>+'P6'!F26</f>
        <v>0</v>
      </c>
      <c r="H174" s="48" t="str">
        <f>+'P6'!G26</f>
        <v>No Aplica</v>
      </c>
      <c r="I174" s="49" t="str">
        <f>+'P6'!H26</f>
        <v xml:space="preserve"> </v>
      </c>
      <c r="J174" s="50" t="str">
        <f>+'P6'!I26</f>
        <v>En espera de su respuesta</v>
      </c>
    </row>
    <row r="175" spans="1:10" x14ac:dyDescent="0.35">
      <c r="A175" s="62">
        <f>Respuestas!C173</f>
        <v>120</v>
      </c>
      <c r="B175" s="62">
        <v>6</v>
      </c>
      <c r="C175" s="62" t="str">
        <f>Respuestas!D173</f>
        <v>6.5</v>
      </c>
      <c r="D175" s="63" t="str">
        <f>Respuestas!F173</f>
        <v>¿He identificado ecosistemas nativos en mi Unidad de Manejo?</v>
      </c>
      <c r="E175" s="64" t="str">
        <f>+Respuestas!E173</f>
        <v>CC</v>
      </c>
      <c r="F175" s="73" t="str">
        <f>+'P6'!E27</f>
        <v>CRB</v>
      </c>
      <c r="G175" s="53">
        <f>+'P6'!F27</f>
        <v>0</v>
      </c>
      <c r="H175" s="48" t="str">
        <f>+'P6'!G27</f>
        <v>No Aplica</v>
      </c>
      <c r="I175" s="49" t="str">
        <f>+'P6'!H27</f>
        <v xml:space="preserve"> </v>
      </c>
      <c r="J175" s="50" t="str">
        <f>+'P6'!I27</f>
        <v>En espera de su respuesta</v>
      </c>
    </row>
    <row r="176" spans="1:10" x14ac:dyDescent="0.35">
      <c r="A176" s="62">
        <f>Respuestas!C174</f>
        <v>121</v>
      </c>
      <c r="B176" s="62">
        <v>6</v>
      </c>
      <c r="C176" s="62" t="str">
        <f>Respuestas!D174</f>
        <v>6.5</v>
      </c>
      <c r="D176" s="63" t="str">
        <f>Respuestas!F174</f>
        <v>¿Protejo los ecosistemas nativos en mi Unidad de Manejo?</v>
      </c>
      <c r="E176" s="64" t="str">
        <f>+Respuestas!E174</f>
        <v>CC</v>
      </c>
      <c r="F176" s="73" t="str">
        <f>+'P6'!E28</f>
        <v>CRB</v>
      </c>
      <c r="G176" s="53">
        <f>+'P6'!F28</f>
        <v>0</v>
      </c>
      <c r="H176" s="48" t="str">
        <f>+'P6'!G28</f>
        <v>No Aplica</v>
      </c>
      <c r="I176" s="49" t="str">
        <f>+'P6'!H28</f>
        <v xml:space="preserve"> </v>
      </c>
      <c r="J176" s="50" t="str">
        <f>+'P6'!I28</f>
        <v>En espera de su respuesta</v>
      </c>
    </row>
    <row r="177" spans="1:10" x14ac:dyDescent="0.35">
      <c r="A177" s="62">
        <f>Respuestas!C175</f>
        <v>121</v>
      </c>
      <c r="B177" s="62">
        <v>6</v>
      </c>
      <c r="C177" s="62" t="str">
        <f>Respuestas!D175</f>
        <v>6.5</v>
      </c>
      <c r="D177" s="63" t="str">
        <f>Respuestas!F175</f>
        <v>¿Protejo los ecosistemas nativos en mi Unidad de Manejo?</v>
      </c>
      <c r="E177" s="64" t="str">
        <f>+Respuestas!E175</f>
        <v>CC</v>
      </c>
      <c r="F177" s="73" t="str">
        <f>+'P6'!E29</f>
        <v>CRB</v>
      </c>
      <c r="G177" s="53">
        <f>+'P6'!F29</f>
        <v>0</v>
      </c>
      <c r="H177" s="48" t="str">
        <f>+'P6'!G29</f>
        <v>No Aplica</v>
      </c>
      <c r="I177" s="49" t="str">
        <f>+'P6'!H29</f>
        <v xml:space="preserve"> </v>
      </c>
      <c r="J177" s="50" t="str">
        <f>+'P6'!I29</f>
        <v>En espera de su respuesta</v>
      </c>
    </row>
    <row r="178" spans="1:10" ht="30" x14ac:dyDescent="0.35">
      <c r="A178" s="62">
        <f>Respuestas!C176</f>
        <v>122</v>
      </c>
      <c r="B178" s="62">
        <v>6</v>
      </c>
      <c r="C178" s="62" t="str">
        <f>Respuestas!D176</f>
        <v>6.5</v>
      </c>
      <c r="D178" s="63" t="str">
        <f>Respuestas!F176</f>
        <v>¿Contribuyo a restaurar y regenerar ecosistemas a condiciones nativos?</v>
      </c>
      <c r="E178" s="64" t="str">
        <f>+Respuestas!E176</f>
        <v>CC</v>
      </c>
      <c r="F178" s="73" t="str">
        <f>+'P6'!E30</f>
        <v>CRB</v>
      </c>
      <c r="G178" s="53">
        <f>+'P6'!F30</f>
        <v>0</v>
      </c>
      <c r="H178" s="48" t="str">
        <f>+'P6'!G30</f>
        <v>No Aplica</v>
      </c>
      <c r="I178" s="49" t="str">
        <f>+'P6'!H30</f>
        <v xml:space="preserve"> </v>
      </c>
      <c r="J178" s="50" t="str">
        <f>+'P6'!I30</f>
        <v>En espera de su respuesta</v>
      </c>
    </row>
    <row r="179" spans="1:10" ht="30" x14ac:dyDescent="0.35">
      <c r="A179" s="62">
        <f>Respuestas!C177</f>
        <v>122</v>
      </c>
      <c r="B179" s="62">
        <v>6</v>
      </c>
      <c r="C179" s="62" t="str">
        <f>Respuestas!D177</f>
        <v>6.5</v>
      </c>
      <c r="D179" s="63" t="str">
        <f>Respuestas!F177</f>
        <v>¿Contribuyo a restaurar y regenerar ecosistemas a condiciones nativos?</v>
      </c>
      <c r="E179" s="64" t="str">
        <f>+Respuestas!E177</f>
        <v>CC</v>
      </c>
      <c r="F179" s="73" t="str">
        <f>+'P6'!E31</f>
        <v>CRB</v>
      </c>
      <c r="G179" s="53">
        <f>+'P6'!F31</f>
        <v>0</v>
      </c>
      <c r="H179" s="48" t="str">
        <f>+'P6'!G31</f>
        <v>No Aplica</v>
      </c>
      <c r="I179" s="49" t="str">
        <f>+'P6'!H31</f>
        <v xml:space="preserve"> </v>
      </c>
      <c r="J179" s="50" t="str">
        <f>+'P6'!I31</f>
        <v>En espera de su respuesta</v>
      </c>
    </row>
    <row r="180" spans="1:10" ht="45" x14ac:dyDescent="0.35">
      <c r="A180" s="62">
        <f>Respuestas!C178</f>
        <v>123</v>
      </c>
      <c r="B180" s="62">
        <v>6</v>
      </c>
      <c r="C180" s="62" t="str">
        <f>Respuestas!D178</f>
        <v>6.5</v>
      </c>
      <c r="D180" s="63" t="str">
        <f>Respuestas!F178</f>
        <v>Las áreas de los ecosistemas nativos, en conjunto con otros componentes de conservación, ¿cubren una superficie igual o mayor al 10% de mi Unidad de Manejo?</v>
      </c>
      <c r="E180" s="64" t="str">
        <f>+Respuestas!E178</f>
        <v>CC</v>
      </c>
      <c r="F180" s="73" t="str">
        <f>+'P6'!E32</f>
        <v>CRB</v>
      </c>
      <c r="G180" s="53">
        <f>+'P6'!F32</f>
        <v>0</v>
      </c>
      <c r="H180" s="48" t="str">
        <f>+'P6'!G32</f>
        <v>No Aplica</v>
      </c>
      <c r="I180" s="49" t="str">
        <f>+'P6'!H32</f>
        <v xml:space="preserve"> </v>
      </c>
      <c r="J180" s="50" t="str">
        <f>+'P6'!I32</f>
        <v>En espera de su respuesta</v>
      </c>
    </row>
    <row r="181" spans="1:10" ht="30" x14ac:dyDescent="0.35">
      <c r="A181" s="62">
        <f>Respuestas!C179</f>
        <v>124</v>
      </c>
      <c r="B181" s="62">
        <v>6</v>
      </c>
      <c r="C181" s="62" t="str">
        <f>Respuestas!D179</f>
        <v>6.6</v>
      </c>
      <c r="D181" s="63" t="str">
        <f>Respuestas!F179</f>
        <v>¿Protejo las especies que viven en las áreas de los ecosistemas nativos y sus hábitats en la Unidad de Manejo?</v>
      </c>
      <c r="E181" s="64" t="str">
        <f>+Respuestas!E179</f>
        <v>CMC</v>
      </c>
      <c r="F181" s="73">
        <f>+'P6'!E33</f>
        <v>0</v>
      </c>
      <c r="G181" s="53">
        <f>+'P6'!F33</f>
        <v>0</v>
      </c>
      <c r="H181" s="48" t="str">
        <f>+'P6'!G33</f>
        <v>No Aplica</v>
      </c>
      <c r="I181" s="49" t="str">
        <f>+'P6'!H33</f>
        <v xml:space="preserve"> </v>
      </c>
      <c r="J181" s="50" t="str">
        <f>+'P6'!I33</f>
        <v>En espera de su respuesta</v>
      </c>
    </row>
    <row r="182" spans="1:10" ht="30" x14ac:dyDescent="0.35">
      <c r="A182" s="62">
        <f>Respuestas!C180</f>
        <v>124</v>
      </c>
      <c r="B182" s="62">
        <v>6</v>
      </c>
      <c r="C182" s="62" t="str">
        <f>Respuestas!D180</f>
        <v>6.6</v>
      </c>
      <c r="D182" s="63" t="str">
        <f>Respuestas!F180</f>
        <v>¿Protejo las especies que viven en las áreas de los ecosistemas nativos y sus hábitats en la Unidad de Manejo?</v>
      </c>
      <c r="E182" s="64" t="str">
        <f>+Respuestas!E180</f>
        <v>CMC</v>
      </c>
      <c r="F182" s="73">
        <f>+'P6'!E34</f>
        <v>0</v>
      </c>
      <c r="G182" s="53">
        <f>+'P6'!F34</f>
        <v>0</v>
      </c>
      <c r="H182" s="48" t="str">
        <f>+'P6'!G34</f>
        <v>No Aplica</v>
      </c>
      <c r="I182" s="49" t="str">
        <f>+'P6'!H34</f>
        <v xml:space="preserve"> </v>
      </c>
      <c r="J182" s="50" t="str">
        <f>+'P6'!I34</f>
        <v>En espera de su respuesta</v>
      </c>
    </row>
    <row r="183" spans="1:10" ht="30" x14ac:dyDescent="0.35">
      <c r="A183" s="62">
        <f>Respuestas!C181</f>
        <v>125</v>
      </c>
      <c r="B183" s="62">
        <v>6</v>
      </c>
      <c r="C183" s="62" t="str">
        <f>Respuestas!D181</f>
        <v>6.7</v>
      </c>
      <c r="D183" s="63" t="str">
        <f>Respuestas!F181</f>
        <v>¿Conozco los cursos (arroyos, ríos) y cuerpos (lagunas, lagos naturales) de agua, que existen en la Unidad de Manejo?</v>
      </c>
      <c r="E183" s="64" t="str">
        <f>+Respuestas!E181</f>
        <v>CC</v>
      </c>
      <c r="F183" s="73">
        <f>+'P6'!E35</f>
        <v>0</v>
      </c>
      <c r="G183" s="53">
        <f>+'P6'!F35</f>
        <v>0</v>
      </c>
      <c r="H183" s="48" t="str">
        <f>+'P6'!G35</f>
        <v>No Aplica</v>
      </c>
      <c r="I183" s="49" t="str">
        <f>+'P6'!H35</f>
        <v xml:space="preserve"> </v>
      </c>
      <c r="J183" s="50" t="str">
        <f>+'P6'!I35</f>
        <v>En espera de su respuesta</v>
      </c>
    </row>
    <row r="184" spans="1:10" ht="30" x14ac:dyDescent="0.35">
      <c r="A184" s="62">
        <f>Respuestas!C182</f>
        <v>126</v>
      </c>
      <c r="B184" s="62">
        <v>6</v>
      </c>
      <c r="C184" s="62" t="str">
        <f>Respuestas!D182</f>
        <v>6.7</v>
      </c>
      <c r="D184" s="63" t="str">
        <f>Respuestas!F182</f>
        <v>¿Protejo la calidad y la cantidad de agua de los cursos y cuerpos de agua, así como la vegetación que hay junto a ellos?</v>
      </c>
      <c r="E184" s="64" t="str">
        <f>+Respuestas!E182</f>
        <v>CC</v>
      </c>
      <c r="F184" s="73">
        <f>+'P6'!E37</f>
        <v>0</v>
      </c>
      <c r="G184" s="53">
        <f>+'P6'!F37</f>
        <v>0</v>
      </c>
      <c r="H184" s="48" t="str">
        <f>+'P6'!G37</f>
        <v>No Aplica</v>
      </c>
      <c r="I184" s="49" t="str">
        <f>+'P6'!H37</f>
        <v xml:space="preserve"> </v>
      </c>
      <c r="J184" s="50" t="str">
        <f>+'P6'!I37</f>
        <v>En espera de su respuesta</v>
      </c>
    </row>
    <row r="185" spans="1:10" ht="30" x14ac:dyDescent="0.35">
      <c r="A185" s="62">
        <f>Respuestas!C183</f>
        <v>126</v>
      </c>
      <c r="B185" s="62">
        <v>6</v>
      </c>
      <c r="C185" s="62" t="str">
        <f>Respuestas!D183</f>
        <v>6.7</v>
      </c>
      <c r="D185" s="63" t="str">
        <f>Respuestas!F183</f>
        <v>¿Protejo la calidad y la cantidad de agua de los cursos y cuerpos de agua, así como la vegetación que hay junto a ellos?</v>
      </c>
      <c r="E185" s="64" t="str">
        <f>+Respuestas!E183</f>
        <v>CC</v>
      </c>
      <c r="F185" s="73">
        <f>+'P6'!E38</f>
        <v>0</v>
      </c>
      <c r="G185" s="53">
        <f>+'P6'!F38</f>
        <v>0</v>
      </c>
      <c r="H185" s="48" t="str">
        <f>+'P6'!G38</f>
        <v>No Aplica</v>
      </c>
      <c r="I185" s="49" t="str">
        <f>+'P6'!H38</f>
        <v xml:space="preserve"> </v>
      </c>
      <c r="J185" s="50" t="str">
        <f>+'P6'!I38</f>
        <v>En espera de su respuesta</v>
      </c>
    </row>
    <row r="186" spans="1:10" ht="30" x14ac:dyDescent="0.35">
      <c r="A186" s="62">
        <f>Respuestas!C184</f>
        <v>127</v>
      </c>
      <c r="B186" s="62">
        <v>6</v>
      </c>
      <c r="C186" s="62" t="str">
        <f>Respuestas!D184</f>
        <v>6.7</v>
      </c>
      <c r="D186" s="63" t="str">
        <f>Respuestas!F184</f>
        <v>¿Reparo los daños que causo a los cursos y cuerpos de agua y a la vegetación que hay junto a ellos?</v>
      </c>
      <c r="E186" s="64" t="str">
        <f>+Respuestas!E184</f>
        <v>CC</v>
      </c>
      <c r="F186" s="73">
        <f>+'P6'!E39</f>
        <v>0</v>
      </c>
      <c r="G186" s="53">
        <f>+'P6'!F39</f>
        <v>0</v>
      </c>
      <c r="H186" s="48" t="str">
        <f>+'P6'!G39</f>
        <v>No Aplica</v>
      </c>
      <c r="I186" s="49" t="str">
        <f>+'P6'!H39</f>
        <v xml:space="preserve"> </v>
      </c>
      <c r="J186" s="50" t="str">
        <f>+'P6'!I39</f>
        <v>En espera de su respuesta</v>
      </c>
    </row>
    <row r="187" spans="1:10" ht="30" x14ac:dyDescent="0.35">
      <c r="A187" s="62">
        <f>Respuestas!C185</f>
        <v>128</v>
      </c>
      <c r="B187" s="62">
        <v>6</v>
      </c>
      <c r="C187" s="62" t="str">
        <f>Respuestas!D185</f>
        <v>6.8</v>
      </c>
      <c r="D187" s="63" t="str">
        <f>Respuestas!F185</f>
        <v>¿Mantengo una mezcla de especies, tamaños y edades de árboles en la Unidad de Manejo, de acuerdo con el paisaje?</v>
      </c>
      <c r="E187" s="64" t="str">
        <f>+Respuestas!E185</f>
        <v>CMC</v>
      </c>
      <c r="F187" s="73">
        <f>+'P6'!E40</f>
        <v>0</v>
      </c>
      <c r="G187" s="53">
        <f>+'P6'!F40</f>
        <v>0</v>
      </c>
      <c r="H187" s="48" t="str">
        <f>+'P6'!G40</f>
        <v>No Aplica</v>
      </c>
      <c r="I187" s="49" t="str">
        <f>+'P6'!H40</f>
        <v xml:space="preserve"> </v>
      </c>
      <c r="J187" s="50" t="str">
        <f>+'P6'!I40</f>
        <v>En espera de su respuesta</v>
      </c>
    </row>
    <row r="188" spans="1:10" ht="30" x14ac:dyDescent="0.35">
      <c r="A188" s="62">
        <f>Respuestas!C186</f>
        <v>128</v>
      </c>
      <c r="B188" s="62">
        <v>6</v>
      </c>
      <c r="C188" s="62" t="str">
        <f>Respuestas!D186</f>
        <v>6.8</v>
      </c>
      <c r="D188" s="63" t="str">
        <f>Respuestas!F186</f>
        <v xml:space="preserve">¿Mantengo una mezcla de especies, tamaños y edades de los árboles en la Unidad de Manejo, de acuerdo con el paisaje? </v>
      </c>
      <c r="E188" s="64" t="str">
        <f>+Respuestas!E186</f>
        <v>CMC</v>
      </c>
      <c r="F188" s="73">
        <f>+'P6'!E41</f>
        <v>0</v>
      </c>
      <c r="G188" s="53">
        <f>+'P6'!F41</f>
        <v>0</v>
      </c>
      <c r="H188" s="48" t="str">
        <f>+'P6'!G41</f>
        <v>No Aplica</v>
      </c>
      <c r="I188" s="49" t="str">
        <f>+'P6'!H41</f>
        <v xml:space="preserve"> </v>
      </c>
      <c r="J188" s="50" t="str">
        <f>+'P6'!I41</f>
        <v>En espera de su respuesta</v>
      </c>
    </row>
    <row r="189" spans="1:10" ht="45" x14ac:dyDescent="0.35">
      <c r="A189" s="62">
        <f>Respuestas!C187</f>
        <v>129</v>
      </c>
      <c r="B189" s="62">
        <v>6</v>
      </c>
      <c r="C189" s="62" t="str">
        <f>Respuestas!D187</f>
        <v>6.8</v>
      </c>
      <c r="D189" s="63" t="str">
        <f>Respuestas!F187</f>
        <v>Si la mezcla de especies, tamaños y edades de árboles en la Unidad de Manejose ha visto afectada por las actividades de manejo, ¿Hago algo para restaurarla?</v>
      </c>
      <c r="E189" s="64" t="str">
        <f>+Respuestas!E187</f>
        <v>CMC</v>
      </c>
      <c r="F189" s="73">
        <f>+'P6'!E42</f>
        <v>0</v>
      </c>
      <c r="G189" s="53">
        <f>+'P6'!F42</f>
        <v>0</v>
      </c>
      <c r="H189" s="48" t="str">
        <f>+'P6'!G42</f>
        <v>No Aplica</v>
      </c>
      <c r="I189" s="49" t="str">
        <f>+'P6'!H42</f>
        <v xml:space="preserve"> </v>
      </c>
      <c r="J189" s="50" t="str">
        <f>+'P6'!I42</f>
        <v>En espera de su respuesta</v>
      </c>
    </row>
    <row r="190" spans="1:10" ht="45" x14ac:dyDescent="0.35">
      <c r="A190" s="62">
        <f>Respuestas!C188</f>
        <v>129</v>
      </c>
      <c r="B190" s="62">
        <v>6</v>
      </c>
      <c r="C190" s="62" t="str">
        <f>Respuestas!D188</f>
        <v>6.8</v>
      </c>
      <c r="D190" s="63" t="str">
        <f>Respuestas!F188</f>
        <v>Si la mezcla de especies, tamaños y edades de árboles en la Unidad de Manejose ha visto afectada por las actividades de manejo, ¿Hago algo para restaurarla?</v>
      </c>
      <c r="E190" s="64" t="str">
        <f>+Respuestas!E188</f>
        <v>CMC</v>
      </c>
      <c r="F190" s="73">
        <f>+'P6'!E43</f>
        <v>0</v>
      </c>
      <c r="G190" s="53">
        <f>+'P6'!F43</f>
        <v>0</v>
      </c>
      <c r="H190" s="48" t="str">
        <f>+'P6'!G43</f>
        <v>No Aplica</v>
      </c>
      <c r="I190" s="49" t="str">
        <f>+'P6'!H43</f>
        <v xml:space="preserve"> </v>
      </c>
      <c r="J190" s="50" t="str">
        <f>+'P6'!I43</f>
        <v>En espera de su respuesta</v>
      </c>
    </row>
    <row r="191" spans="1:10" ht="60" x14ac:dyDescent="0.35">
      <c r="A191" s="62">
        <f>Respuestas!C189</f>
        <v>130</v>
      </c>
      <c r="B191" s="62">
        <v>6</v>
      </c>
      <c r="C191" s="62" t="str">
        <f>Respuestas!D189</f>
        <v>6.9/6.10/6.11</v>
      </c>
      <c r="D191" s="63" t="str">
        <f>Respuestas!F189</f>
        <v>¿Incluye mi Unidad de Manejo plantaciones forestales o cuenta con otros usos de suelo no forestales en áreas dónde anteriormente había bosque natural o áreas de Alto Valor de Conservación?</v>
      </c>
      <c r="E191" s="64" t="str">
        <f>+Respuestas!E189</f>
        <v>CC</v>
      </c>
      <c r="F191" s="73">
        <f>+'P6'!E44</f>
        <v>0</v>
      </c>
      <c r="G191" s="53">
        <f>+'P6'!F44</f>
        <v>0</v>
      </c>
      <c r="H191" s="48" t="str">
        <f>+'P6'!G44</f>
        <v>No Aplica</v>
      </c>
      <c r="I191" s="49" t="str">
        <f>+'P6'!H44</f>
        <v xml:space="preserve"> </v>
      </c>
      <c r="J191" s="50" t="str">
        <f>+'P6'!I44</f>
        <v>En espera de su respuesta</v>
      </c>
    </row>
    <row r="192" spans="1:10" x14ac:dyDescent="0.35">
      <c r="A192" s="62">
        <f>Respuestas!C190</f>
        <v>131</v>
      </c>
      <c r="B192" s="62">
        <v>7</v>
      </c>
      <c r="C192" s="62" t="str">
        <f>Respuestas!D190</f>
        <v>7.1</v>
      </c>
      <c r="D192" s="63" t="str">
        <f>Respuestas!F190</f>
        <v>¿Cuento con un Plan de Manejo?</v>
      </c>
      <c r="E192" s="64" t="str">
        <f>+Respuestas!E190</f>
        <v>CC</v>
      </c>
      <c r="F192" s="73">
        <f>+'P6'!E45</f>
        <v>0</v>
      </c>
      <c r="G192" s="53">
        <f>+'P7'!F13</f>
        <v>0</v>
      </c>
      <c r="H192" s="48" t="str">
        <f>+'P7'!G13</f>
        <v>No Aplica</v>
      </c>
      <c r="I192" s="49" t="str">
        <f>+'P7'!H13</f>
        <v xml:space="preserve"> </v>
      </c>
      <c r="J192" s="50" t="str">
        <f>+'P7'!I13</f>
        <v>En espera de su respuesta</v>
      </c>
    </row>
    <row r="193" spans="1:10" ht="30" x14ac:dyDescent="0.35">
      <c r="A193" s="62">
        <f>Respuestas!C191</f>
        <v>132</v>
      </c>
      <c r="B193" s="62">
        <v>7</v>
      </c>
      <c r="C193" s="81" t="str">
        <f>Respuestas!D191</f>
        <v>7.1</v>
      </c>
      <c r="D193" s="63" t="str">
        <f>Respuestas!F191</f>
        <v>¿He incluido en mi Plan de Manejo la visión y los valores de mi Organización?</v>
      </c>
      <c r="E193" s="81" t="str">
        <f>+Respuestas!E191</f>
        <v>CC</v>
      </c>
      <c r="F193" s="73">
        <f>+'P6'!E46</f>
        <v>0</v>
      </c>
      <c r="G193" s="53">
        <f>+'P7'!F14</f>
        <v>0</v>
      </c>
      <c r="H193" s="48" t="str">
        <f>IF(Principio11213[[#This Row],[Respuesta]]="Sí","Conformidad",IF(Principio11213[[#This Row],[Respuesta]]="No","No conforme","No Aplica"))</f>
        <v>No Aplica</v>
      </c>
      <c r="I193" s="49" t="str">
        <f>+'P7'!H14</f>
        <v xml:space="preserve"> </v>
      </c>
      <c r="J193" s="50" t="str">
        <f>+'P7'!I14</f>
        <v>En espera de su respuesta</v>
      </c>
    </row>
    <row r="194" spans="1:10" ht="45" x14ac:dyDescent="0.35">
      <c r="A194" s="62">
        <f>Respuestas!C192</f>
        <v>133</v>
      </c>
      <c r="B194" s="62">
        <v>7</v>
      </c>
      <c r="C194" s="62" t="str">
        <f>Respuestas!D192</f>
        <v>7.1</v>
      </c>
      <c r="D194" s="63" t="str">
        <f>Respuestas!F192</f>
        <v>¿He incluido en mi Plan de Manejo objetivosmedibles (incluyendo objetivos sociales y ambientales) que se puede monitorear a lo largo del tiempo?</v>
      </c>
      <c r="E194" s="64" t="str">
        <f>+Respuestas!E192</f>
        <v>CC</v>
      </c>
      <c r="F194" s="73">
        <f>+'P7'!E15</f>
        <v>0</v>
      </c>
      <c r="G194" s="53">
        <f>+'P7'!F15</f>
        <v>0</v>
      </c>
      <c r="H194" s="48" t="str">
        <f>+'P7'!G15</f>
        <v>No Aplica</v>
      </c>
      <c r="I194" s="49" t="str">
        <f>+'P7'!H15</f>
        <v xml:space="preserve"> </v>
      </c>
      <c r="J194" s="50" t="str">
        <f>+'P7'!I15</f>
        <v>En espera de su respuesta</v>
      </c>
    </row>
    <row r="195" spans="1:10" ht="30" x14ac:dyDescent="0.35">
      <c r="A195" s="62">
        <f>Respuestas!C193</f>
        <v>134</v>
      </c>
      <c r="B195" s="62">
        <v>7</v>
      </c>
      <c r="C195" s="62" t="str">
        <f>Respuestas!D193</f>
        <v>7.2</v>
      </c>
      <c r="D195" s="63" t="str">
        <f>Respuestas!F193</f>
        <v>¿He incluido en mi Plan de Manejo las actividades que voy a realizar para cumplir con los objetivos?</v>
      </c>
      <c r="E195" s="64" t="str">
        <f>+Respuestas!E193</f>
        <v>CMC</v>
      </c>
      <c r="F195" s="73">
        <f>+'P7'!E16</f>
        <v>0</v>
      </c>
      <c r="G195" s="53">
        <f>+'P7'!F16</f>
        <v>0</v>
      </c>
      <c r="H195" s="48" t="str">
        <f>+'P7'!G16</f>
        <v>No Aplica</v>
      </c>
      <c r="I195" s="49" t="str">
        <f>+'P7'!H16</f>
        <v xml:space="preserve"> </v>
      </c>
      <c r="J195" s="50" t="str">
        <f>+'P7'!I16</f>
        <v>En espera de su respuesta</v>
      </c>
    </row>
    <row r="196" spans="1:10" ht="30" x14ac:dyDescent="0.35">
      <c r="A196" s="62">
        <f>Respuestas!C194</f>
        <v>135</v>
      </c>
      <c r="B196" s="62">
        <v>7</v>
      </c>
      <c r="C196" s="62" t="str">
        <f>Respuestas!D194</f>
        <v>7.2</v>
      </c>
      <c r="D196" s="63" t="str">
        <f>Respuestas!F194</f>
        <v>¿He incluido en mi Plan de Manejo todos los temas que establece el estándar FSC en sus Anexos E y F?</v>
      </c>
      <c r="E196" s="64" t="str">
        <f>+Respuestas!E194</f>
        <v>CMC</v>
      </c>
      <c r="F196" s="73">
        <f>+'P7'!E17</f>
        <v>0</v>
      </c>
      <c r="G196" s="53">
        <f>+'P7'!F17</f>
        <v>0</v>
      </c>
      <c r="H196" s="48" t="str">
        <f>+'P7'!G17</f>
        <v>No Aplica</v>
      </c>
      <c r="I196" s="49" t="str">
        <f>+'P7'!H17</f>
        <v xml:space="preserve"> </v>
      </c>
      <c r="J196" s="50" t="str">
        <f>+'P7'!I17</f>
        <v>En espera de su respuesta</v>
      </c>
    </row>
    <row r="197" spans="1:10" ht="30" x14ac:dyDescent="0.35">
      <c r="A197" s="62">
        <f>Respuestas!C195</f>
        <v>136</v>
      </c>
      <c r="B197" s="62">
        <v>7</v>
      </c>
      <c r="C197" s="62" t="str">
        <f>Respuestas!D195</f>
        <v>7.3</v>
      </c>
      <c r="D197" s="63" t="str">
        <f>Respuestas!F195</f>
        <v>¿Doy seguimiento y superviso la implementación y monitoreo de las metas verificables del Plan de Manejo?</v>
      </c>
      <c r="E197" s="64" t="str">
        <f>+Respuestas!E195</f>
        <v>CMC</v>
      </c>
      <c r="F197" s="73">
        <f>+'P7'!E18</f>
        <v>0</v>
      </c>
      <c r="G197" s="53">
        <f>+'P7'!F18</f>
        <v>0</v>
      </c>
      <c r="H197" s="48" t="str">
        <f>+'P7'!G18</f>
        <v>No Aplica</v>
      </c>
      <c r="I197" s="49" t="str">
        <f>+'P7'!H18</f>
        <v xml:space="preserve"> </v>
      </c>
      <c r="J197" s="50" t="str">
        <f>+'P7'!I18</f>
        <v>En espera de su respuesta</v>
      </c>
    </row>
    <row r="198" spans="1:10" ht="30" x14ac:dyDescent="0.35">
      <c r="A198" s="62">
        <f>Respuestas!C196</f>
        <v>137</v>
      </c>
      <c r="B198" s="62">
        <v>7</v>
      </c>
      <c r="C198" s="62" t="str">
        <f>Respuestas!D196</f>
        <v>7.4</v>
      </c>
      <c r="D198" s="63" t="str">
        <f>Respuestas!F196</f>
        <v>¿Reviso y actualizo mi Plan de Manejo cada 5 años, o cuando lo exigen las normas legales?</v>
      </c>
      <c r="E198" s="64" t="str">
        <f>+Respuestas!E196</f>
        <v>CMC</v>
      </c>
      <c r="F198" s="73">
        <f>+'P7'!E19</f>
        <v>0</v>
      </c>
      <c r="G198" s="53">
        <f>+'P7'!F19</f>
        <v>0</v>
      </c>
      <c r="H198" s="48" t="str">
        <f>+'P7'!G19</f>
        <v>No Aplica</v>
      </c>
      <c r="I198" s="49" t="str">
        <f>+'P7'!H19</f>
        <v xml:space="preserve"> </v>
      </c>
      <c r="J198" s="50" t="str">
        <f>+'P7'!I19</f>
        <v>En espera de su respuesta</v>
      </c>
    </row>
    <row r="199" spans="1:10" ht="30" x14ac:dyDescent="0.35">
      <c r="A199" s="62">
        <f>Respuestas!C197</f>
        <v>138</v>
      </c>
      <c r="B199" s="62">
        <v>7</v>
      </c>
      <c r="C199" s="62" t="str">
        <f>Respuestas!D197</f>
        <v>7.5</v>
      </c>
      <c r="D199" s="63" t="str">
        <f>Respuestas!F197</f>
        <v>¿Tengo un resumen del Plan de Manejo que está a disposición pública?</v>
      </c>
      <c r="E199" s="64" t="str">
        <f>+Respuestas!E197</f>
        <v>CMC</v>
      </c>
      <c r="F199" s="73">
        <f>+'P7'!E20</f>
        <v>0</v>
      </c>
      <c r="G199" s="53">
        <f>+'P7'!F20</f>
        <v>0</v>
      </c>
      <c r="H199" s="48" t="str">
        <f>+'P7'!G20</f>
        <v>No Aplica</v>
      </c>
      <c r="I199" s="49" t="str">
        <f>+'P7'!H20</f>
        <v xml:space="preserve"> </v>
      </c>
      <c r="J199" s="50" t="str">
        <f>+'P7'!I20</f>
        <v>En espera de su respuesta</v>
      </c>
    </row>
    <row r="200" spans="1:10" ht="30" x14ac:dyDescent="0.35">
      <c r="A200" s="62">
        <f>Respuestas!C198</f>
        <v>139</v>
      </c>
      <c r="B200" s="62">
        <v>7</v>
      </c>
      <c r="C200" s="62" t="str">
        <f>Respuestas!D198</f>
        <v>7.6</v>
      </c>
      <c r="D200" s="63" t="str">
        <f>Respuestas!F198</f>
        <v>¿Hay personas afectadas por, o que estén interesadas en mi manejo forestal?</v>
      </c>
      <c r="E200" s="64" t="str">
        <f>+Respuestas!E198</f>
        <v>CMC</v>
      </c>
      <c r="F200" s="73">
        <f>+'P7'!E21</f>
        <v>0</v>
      </c>
      <c r="G200" s="53">
        <f>+'P7'!F21</f>
        <v>0</v>
      </c>
      <c r="H200" s="48" t="str">
        <f>+'P7'!G21</f>
        <v>No Aplica</v>
      </c>
      <c r="I200" s="49" t="str">
        <f>+'P7'!H21</f>
        <v xml:space="preserve"> </v>
      </c>
      <c r="J200" s="50" t="str">
        <f>+'P7'!I21</f>
        <v>En espera de su respuesta</v>
      </c>
    </row>
    <row r="201" spans="1:10" ht="30" x14ac:dyDescent="0.35">
      <c r="A201" s="62">
        <f>Respuestas!C199</f>
        <v>140</v>
      </c>
      <c r="B201" s="62">
        <v>7</v>
      </c>
      <c r="C201" s="62" t="str">
        <f>Respuestas!D199</f>
        <v>7.6</v>
      </c>
      <c r="D201" s="63" t="str">
        <f>Respuestas!F199</f>
        <v>Si personas interesadas lo solicitan, ¿Les informo sobre mis actividades de manejo forestal?</v>
      </c>
      <c r="E201" s="64" t="str">
        <f>+Respuestas!E199</f>
        <v>CMC</v>
      </c>
      <c r="F201" s="73">
        <f>+'P7'!E22</f>
        <v>0</v>
      </c>
      <c r="G201" s="53">
        <f>+'P7'!F22</f>
        <v>0</v>
      </c>
      <c r="H201" s="48" t="str">
        <f>+'P7'!G22</f>
        <v>No Aplica</v>
      </c>
      <c r="I201" s="49" t="str">
        <f>+'P7'!H22</f>
        <v xml:space="preserve"> </v>
      </c>
      <c r="J201" s="50" t="str">
        <f>+'P7'!I22</f>
        <v>En espera de su respuesta</v>
      </c>
    </row>
    <row r="202" spans="1:10" ht="45" x14ac:dyDescent="0.35">
      <c r="A202" s="62">
        <f>Respuestas!C200</f>
        <v>141</v>
      </c>
      <c r="B202" s="62">
        <v>7</v>
      </c>
      <c r="C202" s="81" t="str">
        <f>Respuestas!D200</f>
        <v>7.6</v>
      </c>
      <c r="D202" s="63" t="str">
        <f>Respuestas!F200</f>
        <v>¿Aseguro de involucrar a personas afectadas en la planificación y el monitoreo de las actividades de manejo forestal?</v>
      </c>
      <c r="E202" s="81" t="str">
        <f>+Respuestas!E200</f>
        <v>CMC</v>
      </c>
      <c r="F202" s="73">
        <f>+'P7'!E23</f>
        <v>0</v>
      </c>
      <c r="G202" s="53">
        <f>+'P7'!F23</f>
        <v>0</v>
      </c>
      <c r="H202" s="48" t="str">
        <f>IF(Principio11213[[#This Row],[Respuesta]]="Sí","Conformidad",IF(Principio11213[[#This Row],[Respuesta]]="No","No conforme","No Aplica"))</f>
        <v>No Aplica</v>
      </c>
      <c r="I202" s="49" t="str">
        <f>+'P7'!H23</f>
        <v xml:space="preserve"> </v>
      </c>
      <c r="J202" s="50" t="str">
        <f>+'P7'!I23</f>
        <v>En espera de su respuesta</v>
      </c>
    </row>
    <row r="203" spans="1:10" ht="45" x14ac:dyDescent="0.35">
      <c r="A203" s="62">
        <f>Respuestas!C201</f>
        <v>141</v>
      </c>
      <c r="B203" s="62">
        <v>7</v>
      </c>
      <c r="C203" s="62" t="str">
        <f>Respuestas!D201</f>
        <v>7.6</v>
      </c>
      <c r="D203" s="63" t="str">
        <f>Respuestas!F201</f>
        <v>¿Aseguro de involucrar a personas afectadas en la planificación y el monitoreo de las actividades de manejo forestal?</v>
      </c>
      <c r="E203" s="64" t="str">
        <f>+Respuestas!E201</f>
        <v>CMC</v>
      </c>
      <c r="F203" s="50">
        <f>+'P7'!E24</f>
        <v>0</v>
      </c>
      <c r="G203" s="53">
        <f>+'P7'!F24</f>
        <v>0</v>
      </c>
      <c r="H203" s="48" t="str">
        <f>IF(Principio11213[[#This Row],[Respuesta]]="Sí","Conformidad",IF(Principio11213[[#This Row],[Respuesta]]="No","No conforme","No Aplica"))</f>
        <v>No Aplica</v>
      </c>
      <c r="I203" s="50" t="str">
        <f>+'P7'!H24</f>
        <v xml:space="preserve"> </v>
      </c>
      <c r="J203" s="50" t="str">
        <f>+'P7'!I24</f>
        <v>En espera de su respuesta</v>
      </c>
    </row>
    <row r="204" spans="1:10" ht="30" x14ac:dyDescent="0.35">
      <c r="A204" s="62">
        <f>Respuestas!C202</f>
        <v>142</v>
      </c>
      <c r="B204" s="62">
        <v>8</v>
      </c>
      <c r="C204" s="62" t="str">
        <f>Respuestas!D202</f>
        <v>8.1</v>
      </c>
      <c r="D204" s="63" t="str">
        <f>Respuestas!F202</f>
        <v>¿Tengo un Plan de Monitoreo de la implementación del Plan de Manejo?</v>
      </c>
      <c r="E204" s="64" t="str">
        <f>+Respuestas!E202</f>
        <v>CMC</v>
      </c>
      <c r="F204" s="73">
        <f>+'P8'!E13</f>
        <v>0</v>
      </c>
      <c r="G204" s="53">
        <f>+'P8'!F13</f>
        <v>0</v>
      </c>
      <c r="H204" s="48" t="str">
        <f>+'P8'!G13</f>
        <v>No Aplica</v>
      </c>
      <c r="I204" s="49" t="str">
        <f>+'P8'!H13</f>
        <v xml:space="preserve"> </v>
      </c>
      <c r="J204" s="50" t="str">
        <f>+'P8'!I13</f>
        <v>En espera de su respuesta</v>
      </c>
    </row>
    <row r="205" spans="1:10" x14ac:dyDescent="0.35">
      <c r="A205" s="62">
        <f>Respuestas!C203</f>
        <v>143</v>
      </c>
      <c r="B205" s="62">
        <v>8</v>
      </c>
      <c r="C205" s="62" t="str">
        <f>Respuestas!D203</f>
        <v>8.1</v>
      </c>
      <c r="D205" s="63" t="str">
        <f>Respuestas!F203</f>
        <v>¿Implemento el Plan de Monitoreo?</v>
      </c>
      <c r="E205" s="64" t="str">
        <f>+Respuestas!E203</f>
        <v>CMC</v>
      </c>
      <c r="F205" s="73">
        <f>+'P8'!E14</f>
        <v>0</v>
      </c>
      <c r="G205" s="53">
        <f>+'P8'!F14</f>
        <v>0</v>
      </c>
      <c r="H205" s="48" t="str">
        <f>+'P8'!G14</f>
        <v>No Aplica</v>
      </c>
      <c r="I205" s="49" t="str">
        <f>+'P8'!H14</f>
        <v xml:space="preserve"> </v>
      </c>
      <c r="J205" s="50" t="str">
        <f>+'P8'!I14</f>
        <v>En espera de su respuesta</v>
      </c>
    </row>
    <row r="206" spans="1:10" ht="45" x14ac:dyDescent="0.35">
      <c r="A206" s="62">
        <f>Respuestas!C204</f>
        <v>144</v>
      </c>
      <c r="B206" s="62">
        <v>8</v>
      </c>
      <c r="C206" s="62" t="str">
        <f>Respuestas!D204</f>
        <v>8.2</v>
      </c>
      <c r="D206" s="63" t="str">
        <f>Respuestas!F204</f>
        <v>¿Monitoreo los impactos sociales y ambientales de mis actividades de manejo forestal, y los cambios en las condiciones ambientales?</v>
      </c>
      <c r="E206" s="64" t="str">
        <f>+Respuestas!E204</f>
        <v>CMC</v>
      </c>
      <c r="F206" s="73">
        <f>+'P8'!E15</f>
        <v>0</v>
      </c>
      <c r="G206" s="53">
        <f>+'P8'!F15</f>
        <v>0</v>
      </c>
      <c r="H206" s="48" t="str">
        <f>+'P8'!G15</f>
        <v>No Aplica</v>
      </c>
      <c r="I206" s="49" t="str">
        <f>+'P8'!H15</f>
        <v xml:space="preserve"> </v>
      </c>
      <c r="J206" s="50" t="str">
        <f>+'P8'!I15</f>
        <v>En espera de su respuesta</v>
      </c>
    </row>
    <row r="207" spans="1:10" ht="30" x14ac:dyDescent="0.35">
      <c r="A207" s="62">
        <f>Respuestas!C205</f>
        <v>145</v>
      </c>
      <c r="B207" s="62">
        <v>8</v>
      </c>
      <c r="C207" s="62" t="str">
        <f>Respuestas!D205</f>
        <v>8.3</v>
      </c>
      <c r="D207" s="63" t="str">
        <f>Respuestas!F205</f>
        <v>¿Tomo en cuenta los resultados del monitoreo para la adecuación oportuna de mi Plan de Manejo?</v>
      </c>
      <c r="E207" s="64" t="str">
        <f>+Respuestas!E205</f>
        <v>CMC</v>
      </c>
      <c r="F207" s="73">
        <f>+'P8'!E16</f>
        <v>0</v>
      </c>
      <c r="G207" s="53">
        <f>+'P8'!F16</f>
        <v>0</v>
      </c>
      <c r="H207" s="48" t="str">
        <f>+'P8'!G16</f>
        <v>No Aplica</v>
      </c>
      <c r="I207" s="49" t="str">
        <f>+'P8'!H16</f>
        <v xml:space="preserve"> </v>
      </c>
      <c r="J207" s="50" t="str">
        <f>+'P8'!I16</f>
        <v>En espera de su respuesta</v>
      </c>
    </row>
    <row r="208" spans="1:10" ht="30" x14ac:dyDescent="0.35">
      <c r="A208" s="62">
        <f>Respuestas!C206</f>
        <v>146</v>
      </c>
      <c r="B208" s="62">
        <v>8</v>
      </c>
      <c r="C208" s="62" t="str">
        <f>Respuestas!D206</f>
        <v>8.4</v>
      </c>
      <c r="D208" s="63" t="str">
        <f>Respuestas!F206</f>
        <v>¿Tengo un resumen de los resultados del monitoreo, y se encuentra disponible públicamente?</v>
      </c>
      <c r="E208" s="64" t="str">
        <f>+Respuestas!E206</f>
        <v>CMC</v>
      </c>
      <c r="F208" s="73">
        <f>+'P8'!E17</f>
        <v>0</v>
      </c>
      <c r="G208" s="53">
        <f>+'P8'!F17</f>
        <v>0</v>
      </c>
      <c r="H208" s="48" t="str">
        <f>+'P8'!G17</f>
        <v>No Aplica</v>
      </c>
      <c r="I208" s="49" t="str">
        <f>+'P8'!H17</f>
        <v xml:space="preserve"> </v>
      </c>
      <c r="J208" s="50" t="str">
        <f>+'P8'!I17</f>
        <v>En espera de su respuesta</v>
      </c>
    </row>
    <row r="209" spans="1:10" x14ac:dyDescent="0.35">
      <c r="A209" s="62">
        <f>Respuestas!C207</f>
        <v>147</v>
      </c>
      <c r="B209" s="62">
        <v>8</v>
      </c>
      <c r="C209" s="62" t="str">
        <f>Respuestas!D207</f>
        <v>8.5</v>
      </c>
      <c r="D209" s="63" t="str">
        <f>Respuestas!F207</f>
        <v>¿Vendo algún producto forestal con certificación FSC?</v>
      </c>
      <c r="E209" s="64" t="str">
        <f>+Respuestas!E207</f>
        <v>CC</v>
      </c>
      <c r="F209" s="50">
        <f>+'P8'!E18</f>
        <v>0</v>
      </c>
      <c r="G209" s="53">
        <f>+'P8'!F18</f>
        <v>0</v>
      </c>
      <c r="H209" s="48" t="str">
        <f>+'P8'!G18</f>
        <v>No Aplica</v>
      </c>
      <c r="I209" s="49" t="str">
        <f>+'P8'!H18</f>
        <v xml:space="preserve"> </v>
      </c>
      <c r="J209" s="50" t="str">
        <f>+'P8'!I18</f>
        <v>En espera de su respuesta</v>
      </c>
    </row>
    <row r="210" spans="1:10" ht="30" x14ac:dyDescent="0.35">
      <c r="A210" s="62">
        <f>Respuestas!C208</f>
        <v>148</v>
      </c>
      <c r="B210" s="62">
        <v>8</v>
      </c>
      <c r="C210" s="62" t="str">
        <f>Respuestas!D208</f>
        <v>8.5</v>
      </c>
      <c r="D210" s="63" t="str">
        <f>Respuestas!F208</f>
        <v>¿Tengo e implemento un sistema de trazabilidad y seguimiento de todos los productos que comercializo con certificación FSC?</v>
      </c>
      <c r="E210" s="64" t="str">
        <f>+Respuestas!E208</f>
        <v>CC</v>
      </c>
      <c r="F210" s="73">
        <f>+'P8'!E19</f>
        <v>0</v>
      </c>
      <c r="G210" s="53">
        <f>+'P8'!F19</f>
        <v>0</v>
      </c>
      <c r="H210" s="48" t="str">
        <f>+'P8'!G19</f>
        <v>No Aplica</v>
      </c>
      <c r="I210" s="49" t="str">
        <f>+'P8'!H19</f>
        <v xml:space="preserve"> </v>
      </c>
      <c r="J210" s="50" t="str">
        <f>+'P8'!I19</f>
        <v>En espera de su respuesta</v>
      </c>
    </row>
    <row r="211" spans="1:10" ht="30" x14ac:dyDescent="0.35">
      <c r="A211" s="62">
        <f>Respuestas!C209</f>
        <v>149</v>
      </c>
      <c r="B211" s="62">
        <v>8</v>
      </c>
      <c r="C211" s="81" t="str">
        <f>Respuestas!D209</f>
        <v>8.5</v>
      </c>
      <c r="D211" s="63" t="str">
        <f>Respuestas!F209</f>
        <v>¿Cuento con registros de todos los productos vendidoscon certificación FSC, en los últimos 5 años?</v>
      </c>
      <c r="E211" s="81" t="str">
        <f>+Respuestas!E209</f>
        <v>CC</v>
      </c>
      <c r="F211" s="73">
        <f>+'P8'!E20</f>
        <v>0</v>
      </c>
      <c r="G211" s="53">
        <f>+'P8'!F20</f>
        <v>0</v>
      </c>
      <c r="H211" s="48" t="str">
        <f>+'P8'!G20</f>
        <v>No Aplica</v>
      </c>
      <c r="I211" s="49" t="str">
        <f>+'P8'!H20</f>
        <v xml:space="preserve"> </v>
      </c>
      <c r="J211" s="50" t="str">
        <f>+'P8'!I20</f>
        <v>En espera de su respuesta</v>
      </c>
    </row>
    <row r="212" spans="1:10" ht="30" x14ac:dyDescent="0.35">
      <c r="A212" s="62">
        <f>Respuestas!C210</f>
        <v>150</v>
      </c>
      <c r="B212" s="62">
        <v>9</v>
      </c>
      <c r="C212" s="62" t="str">
        <f>Respuestas!D210</f>
        <v>9.1</v>
      </c>
      <c r="D212" s="63" t="str">
        <f>Respuestas!F210</f>
        <v>¿Tengo una evaluación que identifica la presencia o no de Altos Valores de Conservaciónen miUnidad de Manejo?</v>
      </c>
      <c r="E212" s="64" t="str">
        <f>+Respuestas!E210</f>
        <v>CC</v>
      </c>
      <c r="F212" s="73" t="str">
        <f>+'P9'!E13</f>
        <v>CRB</v>
      </c>
      <c r="G212" s="53">
        <f>+'P9'!F13</f>
        <v>0</v>
      </c>
      <c r="H212" s="48" t="str">
        <f>+'P9'!G13</f>
        <v>No Aplica</v>
      </c>
      <c r="I212" s="49" t="str">
        <f>+'P9'!H13</f>
        <v xml:space="preserve"> </v>
      </c>
      <c r="J212" s="50" t="str">
        <f>+'P9'!I13</f>
        <v>En espera de su respuesta</v>
      </c>
    </row>
    <row r="213" spans="1:10" ht="60" x14ac:dyDescent="0.35">
      <c r="A213" s="62">
        <f>Respuestas!C211</f>
        <v>151</v>
      </c>
      <c r="B213" s="62">
        <v>9</v>
      </c>
      <c r="C213" s="62" t="str">
        <f>Respuestas!D211</f>
        <v>9.1</v>
      </c>
      <c r="D213" s="63" t="str">
        <f>Respuestas!F211</f>
        <v>¿La evaluación de Altos Valores de Conservación se basa en observaciones directas, consultas con actores locales, afectados e interesados, y mapas o la Mejor Información Disponible (Anexo D y Anexo H del estándar)?</v>
      </c>
      <c r="E213" s="64" t="str">
        <f>+Respuestas!E211</f>
        <v>CC</v>
      </c>
      <c r="F213" s="73" t="str">
        <f>+'P9'!E14</f>
        <v>CRB</v>
      </c>
      <c r="G213" s="53">
        <f>+'P9'!F14</f>
        <v>0</v>
      </c>
      <c r="H213" s="48" t="str">
        <f>+'P9'!G14</f>
        <v>No Aplica</v>
      </c>
      <c r="I213" s="49" t="str">
        <f>+'P9'!H14</f>
        <v xml:space="preserve"> </v>
      </c>
      <c r="J213" s="50" t="str">
        <f>+'P9'!I14</f>
        <v>En espera de su respuesta</v>
      </c>
    </row>
    <row r="214" spans="1:10" ht="30" x14ac:dyDescent="0.35">
      <c r="A214" s="62">
        <f>Respuestas!C212</f>
        <v>152</v>
      </c>
      <c r="B214" s="62">
        <v>9</v>
      </c>
      <c r="C214" s="62" t="str">
        <f>Respuestas!D212</f>
        <v>9.1</v>
      </c>
      <c r="D214" s="63" t="str">
        <f>Respuestas!F212</f>
        <v>¿Identifica la evaluación que hayan Altos Valores de Conservación en mi Unidad de Manejo?</v>
      </c>
      <c r="E214" s="64" t="str">
        <f>+Respuestas!E212</f>
        <v>CC</v>
      </c>
      <c r="F214" s="73" t="str">
        <f>+'P9'!E15</f>
        <v>CRB</v>
      </c>
      <c r="G214" s="53">
        <f>+'P9'!F15</f>
        <v>0</v>
      </c>
      <c r="H214" s="48" t="str">
        <f>+'P9'!G15</f>
        <v>No Aplica</v>
      </c>
      <c r="I214" s="49" t="str">
        <f>+'P9'!H15</f>
        <v xml:space="preserve"> </v>
      </c>
      <c r="J214" s="50" t="str">
        <f>+'P9'!I15</f>
        <v>En espera de su respuesta</v>
      </c>
    </row>
    <row r="215" spans="1:10" ht="30" x14ac:dyDescent="0.35">
      <c r="A215" s="62">
        <f>Respuestas!C213</f>
        <v>153</v>
      </c>
      <c r="B215" s="62">
        <v>9</v>
      </c>
      <c r="C215" s="62" t="str">
        <f>Respuestas!D213</f>
        <v>9.2</v>
      </c>
      <c r="D215" s="63" t="str">
        <f>Respuestas!F213</f>
        <v>¿Conozco las amenazas para la conservación de los Altos Valores de Conservación y sus áreas?</v>
      </c>
      <c r="E215" s="64" t="str">
        <f>+Respuestas!E213</f>
        <v>CMC</v>
      </c>
      <c r="F215" s="73" t="str">
        <f>+'P9'!E16</f>
        <v>CRB</v>
      </c>
      <c r="G215" s="53">
        <f>+'P9'!F16</f>
        <v>0</v>
      </c>
      <c r="H215" s="48" t="str">
        <f>+'P9'!G16</f>
        <v>No Aplica</v>
      </c>
      <c r="I215" s="49" t="str">
        <f>+'P9'!H16</f>
        <v xml:space="preserve"> </v>
      </c>
      <c r="J215" s="50" t="str">
        <f>+'P9'!I16</f>
        <v>En espera de su respuesta</v>
      </c>
    </row>
    <row r="216" spans="1:10" ht="30" x14ac:dyDescent="0.35">
      <c r="A216" s="62">
        <f>Respuestas!C214</f>
        <v>154</v>
      </c>
      <c r="B216" s="62">
        <v>9</v>
      </c>
      <c r="C216" s="62" t="str">
        <f>Respuestas!D214</f>
        <v>9.2</v>
      </c>
      <c r="D216" s="63" t="str">
        <f>Respuestas!F214</f>
        <v>¿Tengo un plan para mantener o mejorar los Altos Valores de Conservación identificados?</v>
      </c>
      <c r="E216" s="64" t="str">
        <f>+Respuestas!E214</f>
        <v>CMC</v>
      </c>
      <c r="F216" s="73" t="str">
        <f>+'P9'!E17</f>
        <v>CRB</v>
      </c>
      <c r="G216" s="53">
        <f>+'P9'!F17</f>
        <v>0</v>
      </c>
      <c r="H216" s="48" t="str">
        <f>+'P9'!G17</f>
        <v>No Aplica</v>
      </c>
      <c r="I216" s="49" t="str">
        <f>+'P9'!H17</f>
        <v xml:space="preserve"> </v>
      </c>
      <c r="J216" s="50" t="str">
        <f>+'P9'!I17</f>
        <v>En espera de su respuesta</v>
      </c>
    </row>
    <row r="217" spans="1:10" ht="45" x14ac:dyDescent="0.35">
      <c r="A217" s="62">
        <f>Respuestas!C215</f>
        <v>155</v>
      </c>
      <c r="B217" s="62">
        <v>9</v>
      </c>
      <c r="C217" s="62" t="str">
        <f>Respuestas!D215</f>
        <v>9.2</v>
      </c>
      <c r="D217" s="63" t="str">
        <f>Respuestas!F215</f>
        <v>¿He pedido a personas afectadas o interesadas y expertos en la materia su opinión o aporte para elaborar el plan para mantener o mejorar los Altos Valores de Conservación?</v>
      </c>
      <c r="E217" s="64" t="str">
        <f>+Respuestas!E215</f>
        <v>CMC</v>
      </c>
      <c r="F217" s="73" t="str">
        <f>+'P9'!E18</f>
        <v>CRB</v>
      </c>
      <c r="G217" s="53">
        <f>+'P9'!F18</f>
        <v>0</v>
      </c>
      <c r="H217" s="48" t="str">
        <f>+'P9'!G18</f>
        <v>No Aplica</v>
      </c>
      <c r="I217" s="49" t="str">
        <f>+'P9'!H18</f>
        <v xml:space="preserve"> </v>
      </c>
      <c r="J217" s="50" t="str">
        <f>+'P9'!I18</f>
        <v>En espera de su respuesta</v>
      </c>
    </row>
    <row r="218" spans="1:10" ht="30" x14ac:dyDescent="0.35">
      <c r="A218" s="62">
        <f>Respuestas!C216</f>
        <v>156</v>
      </c>
      <c r="B218" s="62">
        <v>9</v>
      </c>
      <c r="C218" s="62" t="str">
        <f>Respuestas!D216</f>
        <v>9.2</v>
      </c>
      <c r="D218" s="63" t="str">
        <f>Respuestas!F216</f>
        <v>¿Mi Unidad de Manejo forma parte de un Paisaje Forestal Intacto?</v>
      </c>
      <c r="E218" s="64" t="str">
        <f>+Respuestas!E216</f>
        <v>CMC</v>
      </c>
      <c r="F218" s="73" t="str">
        <f>+'P9'!E19</f>
        <v>CRB</v>
      </c>
      <c r="G218" s="53">
        <f>+'P9'!F19</f>
        <v>0</v>
      </c>
      <c r="H218" s="48" t="str">
        <f>+'P9'!G19</f>
        <v>No Aplica</v>
      </c>
      <c r="I218" s="49" t="str">
        <f>+'P9'!H19</f>
        <v xml:space="preserve"> </v>
      </c>
      <c r="J218" s="50" t="str">
        <f>+'P9'!I19</f>
        <v>En espera de su respuesta</v>
      </c>
    </row>
    <row r="219" spans="1:10" ht="30" x14ac:dyDescent="0.35">
      <c r="A219" s="62">
        <f>Respuestas!C217</f>
        <v>157</v>
      </c>
      <c r="B219" s="62">
        <v>9</v>
      </c>
      <c r="C219" s="62" t="str">
        <f>Respuestas!D217</f>
        <v>9.2</v>
      </c>
      <c r="D219" s="63" t="str">
        <f>Respuestas!F217</f>
        <v>¿Cuento con medidas de protección para las zonas núcleos y en general para todo el Paisaje Forestal Intacto?</v>
      </c>
      <c r="E219" s="64" t="str">
        <f>+Respuestas!E217</f>
        <v>CMC</v>
      </c>
      <c r="F219" s="73" t="str">
        <f>+'P9'!E20</f>
        <v>CRB</v>
      </c>
      <c r="G219" s="53">
        <f>+'P9'!F20</f>
        <v>0</v>
      </c>
      <c r="H219" s="48" t="str">
        <f>+'P9'!G20</f>
        <v>No Aplica</v>
      </c>
      <c r="I219" s="49" t="str">
        <f>+'P9'!H20</f>
        <v xml:space="preserve"> </v>
      </c>
      <c r="J219" s="50" t="str">
        <f>+'P9'!I20</f>
        <v>En espera de su respuesta</v>
      </c>
    </row>
    <row r="220" spans="1:10" ht="30" x14ac:dyDescent="0.35">
      <c r="A220" s="62">
        <f>Respuestas!C218</f>
        <v>158</v>
      </c>
      <c r="B220" s="62">
        <v>9</v>
      </c>
      <c r="C220" s="62" t="str">
        <f>Respuestas!D218</f>
        <v>9.3</v>
      </c>
      <c r="D220" s="63" t="str">
        <f>Respuestas!F218</f>
        <v>¿Implemento las acciones concretas definidas paramantener o mejorar los Altos Valores de Conservación y sus áreas?</v>
      </c>
      <c r="E220" s="64" t="str">
        <f>+Respuestas!E218</f>
        <v>CMC</v>
      </c>
      <c r="F220" s="73" t="str">
        <f>+'P9'!E21</f>
        <v>CRB</v>
      </c>
      <c r="G220" s="53">
        <f>+'P9'!F21</f>
        <v>0</v>
      </c>
      <c r="H220" s="48" t="str">
        <f>+'P9'!G21</f>
        <v>No Aplica</v>
      </c>
      <c r="I220" s="49" t="str">
        <f>+'P9'!H21</f>
        <v xml:space="preserve"> </v>
      </c>
      <c r="J220" s="50" t="str">
        <f>+'P9'!I21</f>
        <v>En espera de su respuesta</v>
      </c>
    </row>
    <row r="221" spans="1:10" ht="30" x14ac:dyDescent="0.35">
      <c r="A221" s="62">
        <f>Respuestas!C219</f>
        <v>159</v>
      </c>
      <c r="B221" s="62">
        <v>9</v>
      </c>
      <c r="C221" s="62" t="str">
        <f>Respuestas!D219</f>
        <v>9.3</v>
      </c>
      <c r="D221" s="63" t="str">
        <f>Respuestas!F219</f>
        <v>¿He afectado los Altos Valores de Conservación o a sus áreas con mis actividades de manejo?</v>
      </c>
      <c r="E221" s="64" t="str">
        <f>+Respuestas!E219</f>
        <v>CMC</v>
      </c>
      <c r="F221" s="73" t="str">
        <f>+'P9'!E22</f>
        <v>CRB</v>
      </c>
      <c r="G221" s="53">
        <f>+'P9'!F22</f>
        <v>0</v>
      </c>
      <c r="H221" s="48" t="str">
        <f>+'P9'!G22</f>
        <v>No Aplica</v>
      </c>
      <c r="I221" s="49" t="str">
        <f>+'P9'!H22</f>
        <v xml:space="preserve"> </v>
      </c>
      <c r="J221" s="50" t="str">
        <f>+'P9'!I22</f>
        <v>En espera de su respuesta</v>
      </c>
    </row>
    <row r="222" spans="1:10" ht="45" x14ac:dyDescent="0.35">
      <c r="A222" s="62">
        <f>Respuestas!C220</f>
        <v>160</v>
      </c>
      <c r="B222" s="62">
        <v>9</v>
      </c>
      <c r="C222" s="62" t="str">
        <f>Respuestas!D220</f>
        <v>9.4</v>
      </c>
      <c r="D222" s="63" t="str">
        <f>Respuestas!F220</f>
        <v>¿Realizo un monitoreo periódicamente de los Altos Valores de Conservación y de la implementación del plan para mantenerlos?</v>
      </c>
      <c r="E222" s="64" t="str">
        <f>+Respuestas!E220</f>
        <v>CMC</v>
      </c>
      <c r="F222" s="73" t="str">
        <f>+'P9'!E23</f>
        <v>CRB</v>
      </c>
      <c r="G222" s="53">
        <f>+'P9'!F23</f>
        <v>0</v>
      </c>
      <c r="H222" s="48" t="str">
        <f>+'P9'!G23</f>
        <v>No Aplica</v>
      </c>
      <c r="I222" s="49" t="str">
        <f>+'P9'!H23</f>
        <v xml:space="preserve"> </v>
      </c>
      <c r="J222" s="50" t="str">
        <f>+'P9'!I23</f>
        <v>En espera de su respuesta</v>
      </c>
    </row>
    <row r="223" spans="1:10" ht="45" x14ac:dyDescent="0.35">
      <c r="A223" s="62">
        <f>Respuestas!C221</f>
        <v>161</v>
      </c>
      <c r="B223" s="62">
        <v>9</v>
      </c>
      <c r="C223" s="62" t="str">
        <f>Respuestas!D221</f>
        <v>9.4</v>
      </c>
      <c r="D223" s="63" t="str">
        <f>Respuestas!F221</f>
        <v>¿Consulto con vecinos, partes interesadas o afectadas los resultados del monitoreo y adapto las estrategias si es necesario?</v>
      </c>
      <c r="E223" s="64" t="str">
        <f>+Respuestas!E221</f>
        <v>CMC</v>
      </c>
      <c r="F223" s="73" t="str">
        <f>+'P9'!E24</f>
        <v>CRB</v>
      </c>
      <c r="G223" s="53">
        <f>+'P9'!F24</f>
        <v>0</v>
      </c>
      <c r="H223" s="48" t="str">
        <f>+'P9'!G24</f>
        <v>No Aplica</v>
      </c>
      <c r="I223" s="49" t="str">
        <f>+'P9'!H24</f>
        <v xml:space="preserve"> </v>
      </c>
      <c r="J223" s="50" t="str">
        <f>+'P9'!I24</f>
        <v>En espera de su respuesta</v>
      </c>
    </row>
    <row r="224" spans="1:10" ht="45" x14ac:dyDescent="0.35">
      <c r="A224" s="62">
        <f>Respuestas!C222</f>
        <v>162</v>
      </c>
      <c r="B224" s="62">
        <v>9</v>
      </c>
      <c r="C224" s="62" t="str">
        <f>Respuestas!D222</f>
        <v>9.4</v>
      </c>
      <c r="D224" s="63" t="str">
        <f>Respuestas!F222</f>
        <v>¿Tomo en cuenta los resultados del monitoreo para la adecuación de mi plan para mantener y mejorar los Altos Valores de Conservación y sus áreas?</v>
      </c>
      <c r="E224" s="64" t="str">
        <f>+Respuestas!E222</f>
        <v>CMC</v>
      </c>
      <c r="F224" s="73" t="str">
        <f>+'P9'!E25</f>
        <v>CRB</v>
      </c>
      <c r="G224" s="53">
        <f>+'P9'!F25</f>
        <v>0</v>
      </c>
      <c r="H224" s="48" t="str">
        <f>+'P9'!G25</f>
        <v>No Aplica</v>
      </c>
      <c r="I224" s="49" t="str">
        <f>+'P9'!H25</f>
        <v xml:space="preserve"> </v>
      </c>
      <c r="J224" s="50" t="str">
        <f>+'P9'!I25</f>
        <v>En espera de su respuesta</v>
      </c>
    </row>
    <row r="225" spans="1:10" ht="45" x14ac:dyDescent="0.35">
      <c r="A225" s="62">
        <f>Respuestas!C223</f>
        <v>163</v>
      </c>
      <c r="B225" s="62">
        <v>10</v>
      </c>
      <c r="C225" s="62" t="str">
        <f>Respuestas!D223</f>
        <v>10.1</v>
      </c>
      <c r="D225" s="63" t="str">
        <f>Respuestas!F223</f>
        <v>¿En mi Unidad de Manejo hay una regeneración o reforestación oportuna después del aprovechamiento final, de tal manera que proteja los valores ambientales?</v>
      </c>
      <c r="E225" s="64" t="str">
        <f>+Respuestas!E223</f>
        <v>CC</v>
      </c>
      <c r="F225" s="73" t="str">
        <f>+'P10'!E13</f>
        <v>CRB</v>
      </c>
      <c r="G225" s="53">
        <f>+'P10'!F13</f>
        <v>0</v>
      </c>
      <c r="H225" s="48" t="str">
        <f>+'P10'!G13</f>
        <v>No Aplica</v>
      </c>
      <c r="I225" s="49" t="str">
        <f>+'P10'!H13</f>
        <v xml:space="preserve"> </v>
      </c>
      <c r="J225" s="50" t="str">
        <f>+'P10'!I13</f>
        <v>En espera de su respuesta</v>
      </c>
    </row>
    <row r="226" spans="1:10" ht="45" x14ac:dyDescent="0.35">
      <c r="A226" s="62">
        <f>Respuestas!C224</f>
        <v>163</v>
      </c>
      <c r="B226" s="62">
        <v>10</v>
      </c>
      <c r="C226" s="62" t="str">
        <f>Respuestas!D224</f>
        <v>10.1</v>
      </c>
      <c r="D226" s="63" t="str">
        <f>Respuestas!F224</f>
        <v>¿En mi Unidad de Manejo hay una regeneración o reforestación oportuna después del aprovechamiento final, de tal manera que protejan los valores ambientales?</v>
      </c>
      <c r="E226" s="64" t="str">
        <f>+Respuestas!E224</f>
        <v>CC</v>
      </c>
      <c r="F226" s="73" t="str">
        <f>+'P10'!E14</f>
        <v>CRB</v>
      </c>
      <c r="G226" s="53">
        <f>+'P10'!F14</f>
        <v>0</v>
      </c>
      <c r="H226" s="48" t="str">
        <f>+'P10'!G14</f>
        <v>No Aplica</v>
      </c>
      <c r="I226" s="49" t="str">
        <f>+'P10'!H14</f>
        <v xml:space="preserve"> </v>
      </c>
      <c r="J226" s="50" t="str">
        <f>+'P10'!I14</f>
        <v>En espera de su respuesta</v>
      </c>
    </row>
    <row r="227" spans="1:10" x14ac:dyDescent="0.35">
      <c r="A227" s="62">
        <f>Respuestas!C225</f>
        <v>164</v>
      </c>
      <c r="B227" s="62">
        <v>10</v>
      </c>
      <c r="C227" s="62" t="str">
        <f>Respuestas!D225</f>
        <v>10.2</v>
      </c>
      <c r="D227" s="63" t="str">
        <f>Respuestas!F225</f>
        <v>¿Uso especies arbóreas exóticasen mi Unidad de Manejo?</v>
      </c>
      <c r="E227" s="64" t="str">
        <f>+Respuestas!E225</f>
        <v>CC</v>
      </c>
      <c r="F227" s="73" t="str">
        <f>+'P10'!E15</f>
        <v>CRB</v>
      </c>
      <c r="G227" s="53">
        <f>+'P10'!F15</f>
        <v>0</v>
      </c>
      <c r="H227" s="48" t="str">
        <f>+'P10'!G15</f>
        <v>No Aplica</v>
      </c>
      <c r="I227" s="49" t="str">
        <f>+'P10'!H15</f>
        <v xml:space="preserve"> </v>
      </c>
      <c r="J227" s="50" t="str">
        <f>+'P10'!I15</f>
        <v>En espera de su respuesta</v>
      </c>
    </row>
    <row r="228" spans="1:10" ht="30" x14ac:dyDescent="0.35">
      <c r="A228" s="62">
        <f>Respuestas!C226</f>
        <v>165</v>
      </c>
      <c r="B228" s="62">
        <v>10</v>
      </c>
      <c r="C228" s="62" t="str">
        <f>Respuestas!D226</f>
        <v>10.3</v>
      </c>
      <c r="D228" s="63" t="str">
        <f>Respuestas!F226</f>
        <v>¿Utilizo especies arbóreas exóticas de comportamiento invasivo en mi Unidad de Manejo?</v>
      </c>
      <c r="E228" s="64" t="str">
        <f>+Respuestas!E226</f>
        <v>CC</v>
      </c>
      <c r="F228" s="73" t="str">
        <f>+'P10'!E16</f>
        <v>CRB</v>
      </c>
      <c r="G228" s="53">
        <f>+'P10'!F16</f>
        <v>0</v>
      </c>
      <c r="H228" s="48" t="str">
        <f>+'P10'!G16</f>
        <v>No Aplica</v>
      </c>
      <c r="I228" s="49" t="str">
        <f>+'P10'!H16</f>
        <v xml:space="preserve"> </v>
      </c>
      <c r="J228" s="50" t="str">
        <f>+'P10'!I16</f>
        <v>En espera de su respuesta</v>
      </c>
    </row>
    <row r="229" spans="1:10" ht="45" x14ac:dyDescent="0.35">
      <c r="A229" s="62">
        <f>Respuestas!C227</f>
        <v>166</v>
      </c>
      <c r="B229" s="62">
        <v>10</v>
      </c>
      <c r="C229" s="62" t="str">
        <f>Respuestas!D227</f>
        <v>10.3</v>
      </c>
      <c r="D229" s="63" t="str">
        <f>Respuestas!F227</f>
        <v>¿Participo en programas para controlar los impactos invasivos de especies exóticas que no hayan sido introducidas por mí?</v>
      </c>
      <c r="E229" s="64" t="str">
        <f>+Respuestas!E227</f>
        <v>CC</v>
      </c>
      <c r="F229" s="73" t="str">
        <f>+'P10'!E17</f>
        <v>CRB</v>
      </c>
      <c r="G229" s="53">
        <f>+'P10'!F17</f>
        <v>0</v>
      </c>
      <c r="H229" s="48" t="str">
        <f>+'P10'!G17</f>
        <v>No Aplica</v>
      </c>
      <c r="I229" s="49" t="str">
        <f>+'P10'!H17</f>
        <v xml:space="preserve"> </v>
      </c>
      <c r="J229" s="50" t="str">
        <f>+'P10'!I17</f>
        <v>En espera de su respuesta</v>
      </c>
    </row>
    <row r="230" spans="1:10" x14ac:dyDescent="0.35">
      <c r="A230" s="62">
        <f>Respuestas!C228</f>
        <v>167</v>
      </c>
      <c r="B230" s="62">
        <v>10</v>
      </c>
      <c r="C230" s="62" t="str">
        <f>Respuestas!D228</f>
        <v>10.4</v>
      </c>
      <c r="D230" s="63" t="str">
        <f>Respuestas!F228</f>
        <v>¿Utilizo organismos genéticamente modificados?</v>
      </c>
      <c r="E230" s="64" t="str">
        <f>+Respuestas!E228</f>
        <v>CC</v>
      </c>
      <c r="F230" s="73" t="str">
        <f>+'P10'!E18</f>
        <v>CRB</v>
      </c>
      <c r="G230" s="53">
        <f>+'P10'!F18</f>
        <v>0</v>
      </c>
      <c r="H230" s="48" t="str">
        <f>+'P10'!G18</f>
        <v>No Aplica</v>
      </c>
      <c r="I230" s="49" t="str">
        <f>+'P10'!H18</f>
        <v xml:space="preserve"> </v>
      </c>
      <c r="J230" s="50" t="str">
        <f>+'P10'!I18</f>
        <v>En espera de su respuesta</v>
      </c>
    </row>
    <row r="231" spans="1:10" x14ac:dyDescent="0.35">
      <c r="A231" s="62">
        <f>Respuestas!C229</f>
        <v>167</v>
      </c>
      <c r="B231" s="62">
        <v>10</v>
      </c>
      <c r="C231" s="62" t="str">
        <f>Respuestas!D229</f>
        <v>10.4</v>
      </c>
      <c r="D231" s="63" t="str">
        <f>Respuestas!F229</f>
        <v>¿Utilizo organismos genéticamente modificados?</v>
      </c>
      <c r="E231" s="64" t="str">
        <f>+Respuestas!E229</f>
        <v>CC</v>
      </c>
      <c r="F231" s="73" t="str">
        <f>+'P10'!E19</f>
        <v>CRB</v>
      </c>
      <c r="G231" s="53">
        <f>+'P10'!F19</f>
        <v>0</v>
      </c>
      <c r="H231" s="48" t="str">
        <f>+'P10'!G19</f>
        <v>No Aplica</v>
      </c>
      <c r="I231" s="49" t="str">
        <f>+'P10'!H19</f>
        <v xml:space="preserve"> </v>
      </c>
      <c r="J231" s="50" t="str">
        <f>+'P10'!I19</f>
        <v>En espera de su respuesta</v>
      </c>
    </row>
    <row r="232" spans="1:10" ht="45" x14ac:dyDescent="0.35">
      <c r="A232" s="62">
        <f>Respuestas!C230</f>
        <v>168</v>
      </c>
      <c r="B232" s="62">
        <v>10</v>
      </c>
      <c r="C232" s="62" t="str">
        <f>Respuestas!D230</f>
        <v>10.5</v>
      </c>
      <c r="D232" s="63" t="str">
        <f>Respuestas!F230</f>
        <v>¿Utilizo prácticas adecuadas (para las especies, la vegetación y mis objetivos de manejo) para manejar mi Unidad de Manejo?</v>
      </c>
      <c r="E232" s="64" t="str">
        <f>+Respuestas!E230</f>
        <v>CC</v>
      </c>
      <c r="F232" s="73" t="str">
        <f>+'P10'!E20</f>
        <v>CRB</v>
      </c>
      <c r="G232" s="53">
        <f>+'P10'!F20</f>
        <v>0</v>
      </c>
      <c r="H232" s="48" t="str">
        <f>+'P10'!G20</f>
        <v>No Aplica</v>
      </c>
      <c r="I232" s="49" t="str">
        <f>+'P10'!H20</f>
        <v xml:space="preserve"> </v>
      </c>
      <c r="J232" s="50" t="str">
        <f>+'P10'!I20</f>
        <v>En espera de su respuesta</v>
      </c>
    </row>
    <row r="233" spans="1:10" ht="45" x14ac:dyDescent="0.35">
      <c r="A233" s="62">
        <f>Respuestas!C231</f>
        <v>168</v>
      </c>
      <c r="B233" s="62">
        <v>10</v>
      </c>
      <c r="C233" s="62" t="str">
        <f>Respuestas!D231</f>
        <v>10.5</v>
      </c>
      <c r="D233" s="63" t="str">
        <f>Respuestas!F231</f>
        <v>¿Utilizo prácticas adecuadas (para las especies, la vegetación y mis objetivos de manejo) para manejar mi Unidad de Manejo?</v>
      </c>
      <c r="E233" s="64" t="str">
        <f>+Respuestas!E231</f>
        <v>CC</v>
      </c>
      <c r="F233" s="73" t="str">
        <f>+'P10'!E21</f>
        <v>CRB</v>
      </c>
      <c r="G233" s="53">
        <f>+'P10'!F21</f>
        <v>0</v>
      </c>
      <c r="H233" s="48" t="str">
        <f>+'P10'!G21</f>
        <v>No Aplica</v>
      </c>
      <c r="I233" s="49" t="str">
        <f>+'P10'!H21</f>
        <v xml:space="preserve"> </v>
      </c>
      <c r="J233" s="50" t="str">
        <f>+'P10'!I21</f>
        <v>En espera de su respuesta</v>
      </c>
    </row>
    <row r="234" spans="1:10" x14ac:dyDescent="0.35">
      <c r="A234" s="62">
        <f>Respuestas!C232</f>
        <v>169</v>
      </c>
      <c r="B234" s="62">
        <v>10</v>
      </c>
      <c r="C234" s="62" t="str">
        <f>Respuestas!D232</f>
        <v>10.6</v>
      </c>
      <c r="D234" s="63" t="str">
        <f>Respuestas!F232</f>
        <v>¿Utilizo fertilizantes?</v>
      </c>
      <c r="E234" s="64" t="str">
        <f>+Respuestas!E232</f>
        <v>CMC</v>
      </c>
      <c r="F234" s="73">
        <f>+'P10'!E22</f>
        <v>0</v>
      </c>
      <c r="G234" s="53">
        <f>+'P10'!F22</f>
        <v>0</v>
      </c>
      <c r="H234" s="48" t="str">
        <f>+'P10'!G22</f>
        <v>No Aplica</v>
      </c>
      <c r="I234" s="49" t="str">
        <f>+'P10'!H22</f>
        <v xml:space="preserve"> </v>
      </c>
      <c r="J234" s="50" t="str">
        <f>+'P10'!I22</f>
        <v>En espera de su respuesta</v>
      </c>
    </row>
    <row r="235" spans="1:10" x14ac:dyDescent="0.35">
      <c r="A235" s="62">
        <f>Respuestas!C233</f>
        <v>170</v>
      </c>
      <c r="B235" s="62">
        <v>10</v>
      </c>
      <c r="C235" s="62" t="str">
        <f>Respuestas!D233</f>
        <v>10.6</v>
      </c>
      <c r="D235" s="63" t="str">
        <f>Respuestas!F233</f>
        <v>¿Reduzco el uso de fertilizantes?</v>
      </c>
      <c r="E235" s="64" t="str">
        <f>+Respuestas!E233</f>
        <v>CMC</v>
      </c>
      <c r="F235" s="73">
        <f>+'P10'!E23</f>
        <v>0</v>
      </c>
      <c r="G235" s="53">
        <f>+'P10'!F23</f>
        <v>0</v>
      </c>
      <c r="H235" s="48" t="str">
        <f>+'P10'!G23</f>
        <v>No Aplica</v>
      </c>
      <c r="I235" s="49" t="str">
        <f>+'P10'!H23</f>
        <v xml:space="preserve"> </v>
      </c>
      <c r="J235" s="50" t="str">
        <f>+'P10'!I23</f>
        <v>En espera de su respuesta</v>
      </c>
    </row>
    <row r="236" spans="1:10" x14ac:dyDescent="0.35">
      <c r="A236" s="62">
        <f>Respuestas!C234</f>
        <v>171</v>
      </c>
      <c r="B236" s="62">
        <v>10</v>
      </c>
      <c r="C236" s="62" t="str">
        <f>Respuestas!D234</f>
        <v>10.6</v>
      </c>
      <c r="D236" s="63" t="str">
        <f>Respuestas!F234</f>
        <v>¿Llevo un registro de los fertilizantes utilizados?</v>
      </c>
      <c r="E236" s="64" t="str">
        <f>+Respuestas!E234</f>
        <v>CMC</v>
      </c>
      <c r="F236" s="73">
        <f>+'P10'!E24</f>
        <v>0</v>
      </c>
      <c r="G236" s="53">
        <f>+'P10'!F24</f>
        <v>0</v>
      </c>
      <c r="H236" s="48" t="str">
        <f>+'P10'!G24</f>
        <v>No Aplica</v>
      </c>
      <c r="I236" s="49" t="str">
        <f>+'P10'!H24</f>
        <v xml:space="preserve"> </v>
      </c>
      <c r="J236" s="50" t="str">
        <f>+'P10'!I24</f>
        <v>En espera de su respuesta</v>
      </c>
    </row>
    <row r="237" spans="1:10" x14ac:dyDescent="0.35">
      <c r="A237" s="62">
        <f>Respuestas!C235</f>
        <v>172</v>
      </c>
      <c r="B237" s="62">
        <v>10</v>
      </c>
      <c r="C237" s="62" t="str">
        <f>Respuestas!D235</f>
        <v>10.6</v>
      </c>
      <c r="D237" s="63" t="str">
        <f>Respuestas!F235</f>
        <v>¿Protejo los valores ambientales cuando uso fertilizantes?</v>
      </c>
      <c r="E237" s="64" t="str">
        <f>+Respuestas!E235</f>
        <v>CMC</v>
      </c>
      <c r="F237" s="73">
        <f>+'P10'!E25</f>
        <v>0</v>
      </c>
      <c r="G237" s="53">
        <f>+'P10'!F25</f>
        <v>0</v>
      </c>
      <c r="H237" s="48" t="str">
        <f>+'P10'!G25</f>
        <v>No Aplica</v>
      </c>
      <c r="I237" s="49" t="str">
        <f>+'P10'!H25</f>
        <v xml:space="preserve"> </v>
      </c>
      <c r="J237" s="50" t="str">
        <f>+'P10'!I25</f>
        <v>En espera de su respuesta</v>
      </c>
    </row>
    <row r="238" spans="1:10" ht="30" x14ac:dyDescent="0.35">
      <c r="A238" s="62">
        <f>Respuestas!C236</f>
        <v>173</v>
      </c>
      <c r="B238" s="62">
        <v>10</v>
      </c>
      <c r="C238" s="62" t="str">
        <f>Respuestas!D236</f>
        <v>10.6</v>
      </c>
      <c r="D238" s="63" t="str">
        <f>Respuestas!F236</f>
        <v>¿Reparo o mitigo los daños causados por el uso de fertilizantes?</v>
      </c>
      <c r="E238" s="64" t="str">
        <f>+Respuestas!E236</f>
        <v>CMC</v>
      </c>
      <c r="F238" s="73">
        <f>+'P10'!E26</f>
        <v>0</v>
      </c>
      <c r="G238" s="53">
        <f>+'P10'!F26</f>
        <v>0</v>
      </c>
      <c r="H238" s="48" t="str">
        <f>+'P10'!G26</f>
        <v>No Aplica</v>
      </c>
      <c r="I238" s="49" t="str">
        <f>+'P10'!H26</f>
        <v xml:space="preserve"> </v>
      </c>
      <c r="J238" s="50" t="str">
        <f>+'P10'!I26</f>
        <v>En espera de su respuesta</v>
      </c>
    </row>
    <row r="239" spans="1:10" x14ac:dyDescent="0.35">
      <c r="A239" s="62">
        <f>Respuestas!C237</f>
        <v>174</v>
      </c>
      <c r="B239" s="62">
        <v>10</v>
      </c>
      <c r="C239" s="62" t="str">
        <f>Respuestas!D237</f>
        <v>10.7</v>
      </c>
      <c r="D239" s="63" t="str">
        <f>Respuestas!F237</f>
        <v>¿Uso pesticidas en la Unidad de Manejo?</v>
      </c>
      <c r="E239" s="64" t="str">
        <f>+Respuestas!E237</f>
        <v>CC</v>
      </c>
      <c r="F239" s="73" t="str">
        <f>+'P10'!E27</f>
        <v>CRB</v>
      </c>
      <c r="G239" s="53">
        <f>+'P10'!F27</f>
        <v>0</v>
      </c>
      <c r="H239" s="48" t="str">
        <f>+'P10'!G27</f>
        <v>No Aplica</v>
      </c>
      <c r="I239" s="49" t="str">
        <f>+'P10'!H27</f>
        <v xml:space="preserve"> </v>
      </c>
      <c r="J239" s="50" t="str">
        <f>+'P10'!I27</f>
        <v>En espera de su respuesta</v>
      </c>
    </row>
    <row r="240" spans="1:10" x14ac:dyDescent="0.35">
      <c r="A240" s="62">
        <f>Respuestas!C238</f>
        <v>174</v>
      </c>
      <c r="B240" s="62">
        <v>10</v>
      </c>
      <c r="C240" s="81" t="str">
        <f>Respuestas!D238</f>
        <v>10.7</v>
      </c>
      <c r="D240" s="63" t="str">
        <f>Respuestas!F238</f>
        <v>¿Uso pesticidas en la Unidad de Manejo?</v>
      </c>
      <c r="E240" s="81" t="str">
        <f>+Respuestas!E238</f>
        <v>CC</v>
      </c>
      <c r="F240" s="73" t="str">
        <f>+'P10'!E28</f>
        <v>CRB</v>
      </c>
      <c r="G240" s="53">
        <f>+'P10'!F28</f>
        <v>0</v>
      </c>
      <c r="H240" s="48" t="str">
        <f>+'P10'!G28</f>
        <v>No Aplica</v>
      </c>
      <c r="I240" s="49" t="str">
        <f>+'P10'!H28</f>
        <v xml:space="preserve"> </v>
      </c>
      <c r="J240" s="50" t="str">
        <f>+'P10'!I28</f>
        <v>En espera de su respuesta</v>
      </c>
    </row>
    <row r="241" spans="1:10" x14ac:dyDescent="0.35">
      <c r="A241" s="62">
        <f>Respuestas!C239</f>
        <v>174</v>
      </c>
      <c r="B241" s="62">
        <v>10</v>
      </c>
      <c r="C241" s="62" t="str">
        <f>Respuestas!D240</f>
        <v>10.7</v>
      </c>
      <c r="D241" s="63" t="str">
        <f>Respuestas!F240</f>
        <v>¿Uso pesticidas en la Unidad de Manejo?</v>
      </c>
      <c r="E241" s="64" t="str">
        <f>+Respuestas!E240</f>
        <v>CC</v>
      </c>
      <c r="F241" s="73" t="str">
        <f>+'P10'!E29</f>
        <v>CRB</v>
      </c>
      <c r="G241" s="53">
        <f>+'P10'!F29</f>
        <v>0</v>
      </c>
      <c r="H241" s="48" t="str">
        <f>+'P10'!G29</f>
        <v>No Aplica</v>
      </c>
      <c r="I241" s="49" t="str">
        <f>+'P10'!H29</f>
        <v xml:space="preserve"> </v>
      </c>
      <c r="J241" s="50" t="str">
        <f>+'P10'!I29</f>
        <v>En espera de su respuesta</v>
      </c>
    </row>
    <row r="242" spans="1:10" x14ac:dyDescent="0.35">
      <c r="A242" s="62">
        <f>Respuestas!C240</f>
        <v>174</v>
      </c>
      <c r="B242" s="62">
        <v>10</v>
      </c>
      <c r="C242" s="62" t="str">
        <f>Respuestas!D241</f>
        <v>10.7</v>
      </c>
      <c r="D242" s="63" t="str">
        <f>Respuestas!F241</f>
        <v>¿Uso pesticidas en la Unidad de Manejo?</v>
      </c>
      <c r="E242" s="64" t="str">
        <f>+Respuestas!E241</f>
        <v>CC</v>
      </c>
      <c r="F242" s="73" t="str">
        <f>+'P10'!E30</f>
        <v>CRB</v>
      </c>
      <c r="G242" s="53">
        <f>+'P10'!F30</f>
        <v>0</v>
      </c>
      <c r="H242" s="48" t="str">
        <f>+'P10'!G30</f>
        <v>No Aplica</v>
      </c>
      <c r="I242" s="49" t="str">
        <f>+'P10'!H30</f>
        <v xml:space="preserve"> </v>
      </c>
      <c r="J242" s="50" t="str">
        <f>+'P10'!I30</f>
        <v>En espera de su respuesta</v>
      </c>
    </row>
    <row r="243" spans="1:10" x14ac:dyDescent="0.35">
      <c r="A243" s="62">
        <f>Respuestas!C241</f>
        <v>174</v>
      </c>
      <c r="B243" s="62">
        <v>10</v>
      </c>
      <c r="C243" s="62" t="str">
        <f>Respuestas!D238</f>
        <v>10.7</v>
      </c>
      <c r="D243" s="63" t="str">
        <f>Respuestas!F238</f>
        <v>¿Uso pesticidas en la Unidad de Manejo?</v>
      </c>
      <c r="E243" s="64" t="str">
        <f>+Respuestas!E238</f>
        <v>CC</v>
      </c>
      <c r="F243" s="73" t="str">
        <f>+'P10'!E31</f>
        <v>CRB</v>
      </c>
      <c r="G243" s="53">
        <f>+'P10'!F31</f>
        <v>0</v>
      </c>
      <c r="H243" s="48" t="str">
        <f>+'P10'!G31</f>
        <v>No Aplica</v>
      </c>
      <c r="I243" s="49" t="str">
        <f>+'P10'!H31</f>
        <v xml:space="preserve"> </v>
      </c>
      <c r="J243" s="50" t="str">
        <f>+'P10'!I31</f>
        <v>En espera de su respuesta</v>
      </c>
    </row>
    <row r="244" spans="1:10" ht="30" x14ac:dyDescent="0.35">
      <c r="A244" s="62">
        <f>Respuestas!C242</f>
        <v>175</v>
      </c>
      <c r="B244" s="62">
        <v>10</v>
      </c>
      <c r="C244" s="62" t="str">
        <f>Respuestas!D242</f>
        <v>10.7</v>
      </c>
      <c r="D244" s="63" t="str">
        <f>Respuestas!F242</f>
        <v>¿Utilizo o almaceno algún pesticida que esté prohibido por el FSC?</v>
      </c>
      <c r="E244" s="64" t="str">
        <f>+Respuestas!E242</f>
        <v>CC</v>
      </c>
      <c r="F244" s="73" t="str">
        <f>+'P10'!E32</f>
        <v>CRB</v>
      </c>
      <c r="G244" s="53">
        <f>+'P10'!F32</f>
        <v>0</v>
      </c>
      <c r="H244" s="48" t="str">
        <f>+'P10'!G32</f>
        <v>No Aplica</v>
      </c>
      <c r="I244" s="49" t="str">
        <f>+'P10'!H32</f>
        <v xml:space="preserve"> </v>
      </c>
      <c r="J244" s="50" t="str">
        <f>+'P10'!I32</f>
        <v>En espera de su respuesta</v>
      </c>
    </row>
    <row r="245" spans="1:10" x14ac:dyDescent="0.35">
      <c r="A245" s="62">
        <f>Respuestas!C243</f>
        <v>176</v>
      </c>
      <c r="B245" s="62">
        <v>10</v>
      </c>
      <c r="C245" s="62" t="str">
        <f>Respuestas!D243</f>
        <v>10.7</v>
      </c>
      <c r="D245" s="63" t="str">
        <f>Respuestas!F243</f>
        <v>¿Llevo registro de todos los pesticidas que utilizo?</v>
      </c>
      <c r="E245" s="64" t="str">
        <f>+Respuestas!E243</f>
        <v>CC</v>
      </c>
      <c r="F245" s="73" t="str">
        <f>+'P10'!E33</f>
        <v>CRB</v>
      </c>
      <c r="G245" s="53">
        <f>+'P10'!F33</f>
        <v>0</v>
      </c>
      <c r="H245" s="48" t="str">
        <f>+'P10'!G33</f>
        <v>No Aplica</v>
      </c>
      <c r="I245" s="49" t="str">
        <f>+'P10'!H33</f>
        <v xml:space="preserve"> </v>
      </c>
      <c r="J245" s="50" t="str">
        <f>+'P10'!I33</f>
        <v>En espera de su respuesta</v>
      </c>
    </row>
    <row r="246" spans="1:10" ht="60" x14ac:dyDescent="0.35">
      <c r="A246" s="62">
        <f>Respuestas!C244</f>
        <v>177</v>
      </c>
      <c r="B246" s="62">
        <v>10</v>
      </c>
      <c r="C246" s="62" t="str">
        <f>Respuestas!D244</f>
        <v>10.7</v>
      </c>
      <c r="D246" s="63" t="str">
        <f>Respuestas!F244</f>
        <v>¿Manipulo, almaceno, transporto y utilizo los pesticidas de forma segura acorde a los requisitos de la Guía de la OIT y de la legislación vigente, y prevengo los potenciales impactos ambientales negativos?</v>
      </c>
      <c r="E246" s="64" t="str">
        <f>+Respuestas!E244</f>
        <v>CC</v>
      </c>
      <c r="F246" s="73" t="str">
        <f>+'P10'!E34</f>
        <v>CRB</v>
      </c>
      <c r="G246" s="53">
        <f>+'P10'!F34</f>
        <v>0</v>
      </c>
      <c r="H246" s="48" t="str">
        <f>+'P10'!G34</f>
        <v>No Aplica</v>
      </c>
      <c r="I246" s="49" t="str">
        <f>+'P10'!H34</f>
        <v xml:space="preserve"> </v>
      </c>
      <c r="J246" s="50" t="str">
        <f>+'P10'!I34</f>
        <v>En espera de su respuesta</v>
      </c>
    </row>
    <row r="247" spans="1:10" ht="60" x14ac:dyDescent="0.35">
      <c r="A247" s="62">
        <f>Respuestas!C245</f>
        <v>177</v>
      </c>
      <c r="B247" s="62">
        <v>10</v>
      </c>
      <c r="C247" s="81" t="str">
        <f>Respuestas!D245</f>
        <v>10.7</v>
      </c>
      <c r="D247" s="63" t="str">
        <f>Respuestas!F245</f>
        <v>¿Manipulo, almaceno, transporto y utilizo los pesticidas de forma segura acorde a los requisitos de la Guía de la OIT y de la legislación vigente, y prevengo los potenciales impactos ambientales negativos?</v>
      </c>
      <c r="E247" s="81" t="str">
        <f>+Respuestas!E245</f>
        <v>CC</v>
      </c>
      <c r="F247" s="73" t="str">
        <f>+'P10'!E35</f>
        <v>CRB</v>
      </c>
      <c r="G247" s="53">
        <f>+'P10'!F35</f>
        <v>0</v>
      </c>
      <c r="H247" s="48" t="str">
        <f>+'P10'!G35</f>
        <v>No Aplica</v>
      </c>
      <c r="I247" s="49" t="str">
        <f>+'P10'!H35</f>
        <v xml:space="preserve"> </v>
      </c>
      <c r="J247" s="50" t="str">
        <f>+'P10'!I35</f>
        <v>En espera de su respuesta</v>
      </c>
    </row>
    <row r="248" spans="1:10" ht="60" x14ac:dyDescent="0.35">
      <c r="A248" s="62">
        <f>Respuestas!C246</f>
        <v>177</v>
      </c>
      <c r="B248" s="62">
        <v>10</v>
      </c>
      <c r="C248" s="62" t="str">
        <f>Respuestas!D246</f>
        <v>10.7</v>
      </c>
      <c r="D248" s="63" t="str">
        <f>Respuestas!F246</f>
        <v>¿Manipulo, almaceno, transporto y utilizo los pesticidas de forma segura acorde a los requisitos de la Guía de la OIT y de la legislación vigente, y prevengo los potenciales impactos ambientales negativos?</v>
      </c>
      <c r="E248" s="64" t="str">
        <f>+Respuestas!E246</f>
        <v>CC</v>
      </c>
      <c r="F248" s="73" t="str">
        <f>+'P10'!E36</f>
        <v>CRB</v>
      </c>
      <c r="G248" s="53">
        <f>+'P10'!F36</f>
        <v>0</v>
      </c>
      <c r="H248" s="48" t="str">
        <f>+'P10'!G36</f>
        <v>No Aplica</v>
      </c>
      <c r="I248" s="49" t="str">
        <f>+'P10'!H36</f>
        <v xml:space="preserve"> </v>
      </c>
      <c r="J248" s="50" t="str">
        <f>+'P10'!I36</f>
        <v>En espera de su respuesta</v>
      </c>
    </row>
    <row r="249" spans="1:10" ht="30" x14ac:dyDescent="0.35">
      <c r="A249" s="62">
        <f>Respuestas!C247</f>
        <v>178</v>
      </c>
      <c r="B249" s="62">
        <v>10</v>
      </c>
      <c r="C249" s="62" t="str">
        <f>Respuestas!D247</f>
        <v>10.7</v>
      </c>
      <c r="D249" s="63" t="str">
        <f>Respuestas!F247</f>
        <v>¿Prevengo, mitigo o reparo cualquier impacto negativo provocado por el uso de pesticidas?</v>
      </c>
      <c r="E249" s="64" t="str">
        <f>+Respuestas!E247</f>
        <v>CC</v>
      </c>
      <c r="F249" s="73" t="str">
        <f>+'P10'!E37</f>
        <v>CRB</v>
      </c>
      <c r="G249" s="53">
        <f>+'P10'!F37</f>
        <v>0</v>
      </c>
      <c r="H249" s="48" t="str">
        <f>+'P10'!G37</f>
        <v>No Aplica</v>
      </c>
      <c r="I249" s="49" t="str">
        <f>+'P10'!H37</f>
        <v xml:space="preserve"> </v>
      </c>
      <c r="J249" s="50" t="str">
        <f>+'P10'!I37</f>
        <v>En espera de su respuesta</v>
      </c>
    </row>
    <row r="250" spans="1:10" x14ac:dyDescent="0.35">
      <c r="A250" s="62">
        <f>Respuestas!C248</f>
        <v>179</v>
      </c>
      <c r="B250" s="62">
        <v>10</v>
      </c>
      <c r="C250" s="62" t="str">
        <f>Respuestas!D248</f>
        <v>10.8</v>
      </c>
      <c r="D250" s="63" t="str">
        <f>Respuestas!F248</f>
        <v>¿Utilizo algún agente de control biológico?</v>
      </c>
      <c r="E250" s="64" t="str">
        <f>+Respuestas!E248</f>
        <v>CC</v>
      </c>
      <c r="F250" s="73" t="str">
        <f>+'P10'!E38</f>
        <v>CRB</v>
      </c>
      <c r="G250" s="53">
        <f>+'P10'!F38</f>
        <v>0</v>
      </c>
      <c r="H250" s="48" t="str">
        <f>+'P10'!G38</f>
        <v>No Aplica</v>
      </c>
      <c r="I250" s="49" t="str">
        <f>+'P10'!H38</f>
        <v xml:space="preserve"> </v>
      </c>
      <c r="J250" s="50" t="str">
        <f>+'P10'!I38</f>
        <v>En espera de su respuesta</v>
      </c>
    </row>
    <row r="251" spans="1:10" x14ac:dyDescent="0.35">
      <c r="A251" s="62">
        <f>Respuestas!C249</f>
        <v>179</v>
      </c>
      <c r="B251" s="62">
        <v>10</v>
      </c>
      <c r="C251" s="62" t="str">
        <f>Respuestas!D249</f>
        <v>10.8</v>
      </c>
      <c r="D251" s="63" t="str">
        <f>Respuestas!F249</f>
        <v>¿Utilizo algún agente de control biológico?</v>
      </c>
      <c r="E251" s="64" t="str">
        <f>+Respuestas!E249</f>
        <v>CC</v>
      </c>
      <c r="F251" s="73" t="str">
        <f>+'P10'!E39</f>
        <v>CRB</v>
      </c>
      <c r="G251" s="53">
        <f>+'P10'!F39</f>
        <v>0</v>
      </c>
      <c r="H251" s="48" t="str">
        <f>+'P10'!G39</f>
        <v>No Aplica</v>
      </c>
      <c r="I251" s="49" t="str">
        <f>+'P10'!H39</f>
        <v xml:space="preserve"> </v>
      </c>
      <c r="J251" s="50" t="str">
        <f>+'P10'!I39</f>
        <v>En espera de su respuesta</v>
      </c>
    </row>
    <row r="252" spans="1:10" x14ac:dyDescent="0.35">
      <c r="A252" s="62">
        <f>Respuestas!C250</f>
        <v>180</v>
      </c>
      <c r="B252" s="62">
        <v>10</v>
      </c>
      <c r="C252" s="62" t="str">
        <f>Respuestas!D250</f>
        <v>10.8</v>
      </c>
      <c r="D252" s="63" t="str">
        <f>Respuestas!F250</f>
        <v>¿Minimizo y controlo el uso de agentes de control biológico?</v>
      </c>
      <c r="E252" s="64" t="str">
        <f>+Respuestas!E250</f>
        <v>CC</v>
      </c>
      <c r="F252" s="50">
        <f>+'P10'!E40</f>
        <v>0</v>
      </c>
      <c r="G252" s="53">
        <f>+'P10'!F40</f>
        <v>0</v>
      </c>
      <c r="H252" s="48" t="str">
        <f>+'P10'!G40</f>
        <v>No Aplica</v>
      </c>
      <c r="I252" s="49" t="str">
        <f>+'P10'!H40</f>
        <v xml:space="preserve"> </v>
      </c>
      <c r="J252" s="50" t="str">
        <f>+'P10'!I40</f>
        <v>En espera de su respuesta</v>
      </c>
    </row>
    <row r="253" spans="1:10" ht="30" x14ac:dyDescent="0.35">
      <c r="A253" s="62">
        <f>Respuestas!C251</f>
        <v>181</v>
      </c>
      <c r="B253" s="62">
        <v>10</v>
      </c>
      <c r="C253" s="62" t="str">
        <f>Respuestas!D251</f>
        <v>10.8</v>
      </c>
      <c r="D253" s="63" t="str">
        <f>Respuestas!F251</f>
        <v>Al usar agentes biológicos, ¿Implemento medidas de uso seguros que previenen daños a los valores ambientales?</v>
      </c>
      <c r="E253" s="64" t="str">
        <f>+Respuestas!E251</f>
        <v>CC</v>
      </c>
      <c r="F253" s="50">
        <f>+'P10'!E41</f>
        <v>0</v>
      </c>
      <c r="G253" s="53">
        <f>+'P10'!F41</f>
        <v>0</v>
      </c>
      <c r="H253" s="48" t="str">
        <f>+'P10'!G41</f>
        <v>No Aplica</v>
      </c>
      <c r="I253" s="49" t="str">
        <f>+'P10'!H41</f>
        <v xml:space="preserve"> </v>
      </c>
      <c r="J253" s="50" t="str">
        <f>+'P10'!I41</f>
        <v>En espera de su respuesta</v>
      </c>
    </row>
    <row r="254" spans="1:10" x14ac:dyDescent="0.35">
      <c r="A254" s="62">
        <f>Respuestas!C252</f>
        <v>182</v>
      </c>
      <c r="B254" s="62">
        <v>10</v>
      </c>
      <c r="C254" s="62" t="str">
        <f>Respuestas!D252</f>
        <v>10.8</v>
      </c>
      <c r="D254" s="63" t="str">
        <f>Respuestas!F252</f>
        <v>¿Llevo un registro del uso de los agentes de control biológico?</v>
      </c>
      <c r="E254" s="64" t="str">
        <f>+Respuestas!E252</f>
        <v>CC</v>
      </c>
      <c r="F254" s="50">
        <f>+'P10'!E42</f>
        <v>0</v>
      </c>
      <c r="G254" s="53">
        <f>+'P10'!F42</f>
        <v>0</v>
      </c>
      <c r="H254" s="48" t="str">
        <f>+'P10'!G42</f>
        <v>No Aplica</v>
      </c>
      <c r="I254" s="49" t="str">
        <f>+'P10'!H42</f>
        <v xml:space="preserve"> </v>
      </c>
      <c r="J254" s="50" t="str">
        <f>+'P10'!I42</f>
        <v>En espera de su respuesta</v>
      </c>
    </row>
    <row r="255" spans="1:10" ht="45" x14ac:dyDescent="0.35">
      <c r="A255" s="62">
        <f>Respuestas!C253</f>
        <v>183</v>
      </c>
      <c r="B255" s="62">
        <v>10</v>
      </c>
      <c r="C255" s="62" t="str">
        <f>Respuestas!D253</f>
        <v>10.9</v>
      </c>
      <c r="D255" s="63" t="str">
        <f>Respuestas!F253</f>
        <v>¿Identifico los posibles impactos negativos causados por los desastres naturales en la Unidad de Manejo y las actividades que pueden mitigar a los impactos?</v>
      </c>
      <c r="E255" s="64" t="str">
        <f>+Respuestas!E253</f>
        <v>CMC</v>
      </c>
      <c r="F255" s="50">
        <f>+'P10'!E43</f>
        <v>0</v>
      </c>
      <c r="G255" s="53">
        <f>+'P10'!F43</f>
        <v>0</v>
      </c>
      <c r="H255" s="48" t="str">
        <f>+'P10'!G43</f>
        <v>No Aplica</v>
      </c>
      <c r="I255" s="49" t="str">
        <f>+'P10'!H43</f>
        <v xml:space="preserve"> </v>
      </c>
      <c r="J255" s="50" t="str">
        <f>+'P10'!I43</f>
        <v>En espera de su respuesta</v>
      </c>
    </row>
    <row r="256" spans="1:10" ht="45" x14ac:dyDescent="0.35">
      <c r="A256" s="62">
        <f>Respuestas!C254</f>
        <v>183</v>
      </c>
      <c r="B256" s="62">
        <v>10</v>
      </c>
      <c r="C256" s="62" t="str">
        <f>Respuestas!D254</f>
        <v>10.9</v>
      </c>
      <c r="D256" s="63" t="str">
        <f>Respuestas!F254</f>
        <v>¿Identifico los posibles impactos negativos causados por los desastres naturales en la Unidad de Manejo y las actividades que puedan mitigar a los impactos?</v>
      </c>
      <c r="E256" s="64" t="str">
        <f>+Respuestas!E254</f>
        <v>CMC</v>
      </c>
      <c r="F256" s="73" t="str">
        <f>+'P10'!E44</f>
        <v>CRB</v>
      </c>
      <c r="G256" s="53">
        <f>+'P10'!F44</f>
        <v>0</v>
      </c>
      <c r="H256" s="48" t="str">
        <f>+'P10'!G44</f>
        <v>No Aplica</v>
      </c>
      <c r="I256" s="49" t="str">
        <f>+'P10'!H44</f>
        <v xml:space="preserve"> </v>
      </c>
      <c r="J256" s="50" t="str">
        <f>+'P10'!I44</f>
        <v>En espera de su respuesta</v>
      </c>
    </row>
    <row r="257" spans="1:10" ht="45" x14ac:dyDescent="0.35">
      <c r="A257" s="62">
        <f>Respuestas!C255</f>
        <v>184</v>
      </c>
      <c r="B257" s="62">
        <v>10</v>
      </c>
      <c r="C257" s="62" t="str">
        <f>Respuestas!D255</f>
        <v>10.9</v>
      </c>
      <c r="D257" s="63" t="str">
        <f>Respuestas!F255</f>
        <v>¿Identifico si mis actividades de manejo pueden llegar a aumentar o mitigar la gravedad de los desastres naturales sobre mi Unidad de Manejo?</v>
      </c>
      <c r="E257" s="64" t="str">
        <f>+Respuestas!E255</f>
        <v>CMC</v>
      </c>
      <c r="F257" s="73" t="str">
        <f>+'P10'!E45</f>
        <v>CRB</v>
      </c>
      <c r="G257" s="53">
        <f>+'P10'!F45</f>
        <v>0</v>
      </c>
      <c r="H257" s="48" t="str">
        <f>+'P10'!G45</f>
        <v>No Aplica</v>
      </c>
      <c r="I257" s="49" t="str">
        <f>+'P10'!H45</f>
        <v xml:space="preserve"> </v>
      </c>
      <c r="J257" s="50" t="str">
        <f>+'P10'!I45</f>
        <v>En espera de su respuesta</v>
      </c>
    </row>
    <row r="258" spans="1:10" ht="45" x14ac:dyDescent="0.35">
      <c r="A258" s="62">
        <f>Respuestas!C256</f>
        <v>185</v>
      </c>
      <c r="B258" s="62">
        <v>10</v>
      </c>
      <c r="C258" s="62" t="str">
        <f>Respuestas!D256</f>
        <v>10.9</v>
      </c>
      <c r="D258" s="63" t="str">
        <f>Respuestas!F256</f>
        <v>¿Realizo las actividades de forma que se reduzcan los riesgos de desastres naturales, incluidos los incendios, en mi Unidad de Manejo y en las inmediaciones?</v>
      </c>
      <c r="E258" s="64" t="str">
        <f>+Respuestas!E256</f>
        <v>CMC</v>
      </c>
      <c r="F258" s="73" t="str">
        <f>+'P10'!E46</f>
        <v>CRB</v>
      </c>
      <c r="G258" s="53">
        <f>+'P10'!F46</f>
        <v>0</v>
      </c>
      <c r="H258" s="48" t="str">
        <f>+'P10'!G46</f>
        <v>No Aplica</v>
      </c>
      <c r="I258" s="49" t="str">
        <f>+'P10'!H46</f>
        <v xml:space="preserve"> </v>
      </c>
      <c r="J258" s="50" t="str">
        <f>+'P10'!I46</f>
        <v>En espera de su respuesta</v>
      </c>
    </row>
    <row r="259" spans="1:10" ht="30" x14ac:dyDescent="0.35">
      <c r="A259" s="62">
        <f>Respuestas!C257</f>
        <v>186</v>
      </c>
      <c r="B259" s="62">
        <v>10</v>
      </c>
      <c r="C259" s="62" t="str">
        <f>Respuestas!D257</f>
        <v>10.10</v>
      </c>
      <c r="D259" s="63" t="str">
        <f>Respuestas!F257</f>
        <v>¿Protejo los valores ambientales si construyo, mantengo y uso infraestructura y caminos?</v>
      </c>
      <c r="E259" s="64" t="str">
        <f>+Respuestas!E257</f>
        <v>CC</v>
      </c>
      <c r="F259" s="73" t="str">
        <f>+'P10'!E47</f>
        <v>CRB</v>
      </c>
      <c r="G259" s="53">
        <f>+'P10'!F47</f>
        <v>0</v>
      </c>
      <c r="H259" s="48" t="str">
        <f>+'P10'!G47</f>
        <v>No Aplica</v>
      </c>
      <c r="I259" s="49" t="str">
        <f>+'P10'!H47</f>
        <v xml:space="preserve"> </v>
      </c>
      <c r="J259" s="50" t="str">
        <f>+'P10'!I47</f>
        <v>En espera de su respuesta</v>
      </c>
    </row>
    <row r="260" spans="1:10" ht="45" x14ac:dyDescent="0.35">
      <c r="A260" s="62">
        <f>Respuestas!C258</f>
        <v>187</v>
      </c>
      <c r="B260" s="62">
        <v>10</v>
      </c>
      <c r="C260" s="62" t="str">
        <f>Respuestas!D258</f>
        <v>10.11</v>
      </c>
      <c r="D260" s="63" t="str">
        <f>Respuestas!F258</f>
        <v>¿Protejo los valores ambientales, los Altos Valores de Conservación y los árboles remanentes en pie cuando talo árboles o aprovecho productos forestales no maderables?</v>
      </c>
      <c r="E260" s="64" t="str">
        <f>+Respuestas!E258</f>
        <v>CC</v>
      </c>
      <c r="F260" s="73" t="str">
        <f>+'P10'!E48</f>
        <v>CRB</v>
      </c>
      <c r="G260" s="53">
        <f>+'P10'!F48</f>
        <v>0</v>
      </c>
      <c r="H260" s="48" t="str">
        <f>+'P10'!G48</f>
        <v>No Aplica</v>
      </c>
      <c r="I260" s="49" t="str">
        <f>+'P10'!H48</f>
        <v xml:space="preserve"> </v>
      </c>
      <c r="J260" s="50" t="str">
        <f>+'P10'!I48</f>
        <v>En espera de su respuesta</v>
      </c>
    </row>
    <row r="261" spans="1:10" ht="45" x14ac:dyDescent="0.35">
      <c r="A261" s="62">
        <f>Respuestas!C259</f>
        <v>187</v>
      </c>
      <c r="B261" s="62">
        <v>10</v>
      </c>
      <c r="C261" s="62" t="str">
        <f>Respuestas!D259</f>
        <v>10.11</v>
      </c>
      <c r="D261" s="63" t="str">
        <f>Respuestas!F259</f>
        <v>¿Protejo los valores ambientales, los Altos Valores de Conservación y los árboles remanentes en pie cuando talo árboles o aprovecho productos forestales no maderables?</v>
      </c>
      <c r="E261" s="64" t="str">
        <f>+Respuestas!E259</f>
        <v>CC</v>
      </c>
      <c r="F261" s="73" t="str">
        <f>+'P10'!E49</f>
        <v>CRB</v>
      </c>
      <c r="G261" s="53">
        <f>+'P10'!F49</f>
        <v>0</v>
      </c>
      <c r="H261" s="48" t="str">
        <f>+'P10'!G49</f>
        <v>No Aplica</v>
      </c>
      <c r="I261" s="49" t="str">
        <f>+'P10'!H49</f>
        <v xml:space="preserve"> </v>
      </c>
      <c r="J261" s="50" t="str">
        <f>+'P10'!I49</f>
        <v>En espera de su respuesta</v>
      </c>
    </row>
    <row r="262" spans="1:10" ht="30" x14ac:dyDescent="0.35">
      <c r="A262" s="62">
        <f>Respuestas!C260</f>
        <v>188</v>
      </c>
      <c r="B262" s="62">
        <v>10</v>
      </c>
      <c r="C262" s="62" t="str">
        <f>Respuestas!D260</f>
        <v>10.11</v>
      </c>
      <c r="D262" s="63" t="str">
        <f>Respuestas!F260</f>
        <v>¿Reparo y/o mitigo inmediatamente cualquier daño que causé a los valores ambientales?</v>
      </c>
      <c r="E262" s="64" t="str">
        <f>+Respuestas!E260</f>
        <v>CC</v>
      </c>
      <c r="F262" s="50">
        <f>+'P10'!E50</f>
        <v>0</v>
      </c>
      <c r="G262" s="53">
        <f>+'P10'!F50</f>
        <v>0</v>
      </c>
      <c r="H262" s="48" t="str">
        <f>+'P10'!G50</f>
        <v>No Aplica</v>
      </c>
      <c r="I262" s="49" t="str">
        <f>+'P10'!H50</f>
        <v xml:space="preserve"> </v>
      </c>
      <c r="J262" s="50" t="str">
        <f>+'P10'!I50</f>
        <v>En espera de su respuesta</v>
      </c>
    </row>
    <row r="263" spans="1:10" ht="30" x14ac:dyDescent="0.35">
      <c r="A263" s="62">
        <f>Respuestas!C261</f>
        <v>188</v>
      </c>
      <c r="B263" s="62">
        <v>10</v>
      </c>
      <c r="C263" s="62" t="str">
        <f>Respuestas!D261</f>
        <v>10.11</v>
      </c>
      <c r="D263" s="63" t="str">
        <f>Respuestas!F261</f>
        <v>¿Reparo y/o mitigo inmediatamente cualquier daño que causé a los valores ambientales?</v>
      </c>
      <c r="E263" s="64" t="str">
        <f>+Respuestas!E261</f>
        <v>CC</v>
      </c>
      <c r="F263" s="50">
        <f>+'P10'!E51</f>
        <v>0</v>
      </c>
      <c r="G263" s="53">
        <f>+'P10'!F51</f>
        <v>0</v>
      </c>
      <c r="H263" s="48" t="str">
        <f>+'P10'!G51</f>
        <v>No Aplica</v>
      </c>
      <c r="I263" s="49" t="str">
        <f>+'P10'!H51</f>
        <v xml:space="preserve"> </v>
      </c>
      <c r="J263" s="50" t="str">
        <f>+'P10'!I51</f>
        <v>En espera de su respuesta</v>
      </c>
    </row>
    <row r="264" spans="1:10" ht="45" x14ac:dyDescent="0.35">
      <c r="A264" s="62">
        <f>Respuestas!C262</f>
        <v>189</v>
      </c>
      <c r="B264" s="62">
        <v>10</v>
      </c>
      <c r="C264" s="62" t="str">
        <f>Respuestas!D262</f>
        <v>10.11</v>
      </c>
      <c r="D264" s="63" t="str">
        <f>Respuestas!F262</f>
        <v>¿Dejo material muerto y en descomposición en el bosque, después del aprovechamiento para conservar los valores ambientales?</v>
      </c>
      <c r="E264" s="64" t="str">
        <f>+Respuestas!E262</f>
        <v>CC</v>
      </c>
      <c r="F264" s="50">
        <f>+'P10'!E52</f>
        <v>0</v>
      </c>
      <c r="G264" s="53">
        <f>+'P10'!F52</f>
        <v>0</v>
      </c>
      <c r="H264" s="48" t="str">
        <f>+'P10'!G52</f>
        <v>No Aplica</v>
      </c>
      <c r="I264" s="49" t="str">
        <f>+'P10'!H52</f>
        <v xml:space="preserve"> </v>
      </c>
      <c r="J264" s="50" t="str">
        <f>+'P10'!I52</f>
        <v>En espera de su respuesta</v>
      </c>
    </row>
    <row r="265" spans="1:10" ht="30" x14ac:dyDescent="0.35">
      <c r="A265" s="62">
        <f>Respuestas!C263</f>
        <v>190</v>
      </c>
      <c r="B265" s="62">
        <v>10</v>
      </c>
      <c r="C265" s="62" t="str">
        <f>Respuestas!D263</f>
        <v>10.12</v>
      </c>
      <c r="D265" s="63" t="str">
        <f>Respuestas!F263</f>
        <v>¿Limpio, recojo, transporto y elimino residuos no perteneciente al bosque de forma adecuada?</v>
      </c>
      <c r="E265" s="64" t="str">
        <f>+Respuestas!E263</f>
        <v>CMC</v>
      </c>
      <c r="F265" s="50">
        <f>+'P10'!E53</f>
        <v>0</v>
      </c>
      <c r="G265" s="53">
        <f>+'P10'!F53</f>
        <v>0</v>
      </c>
      <c r="H265" s="48" t="str">
        <f>+'P10'!G53</f>
        <v>No Aplica</v>
      </c>
      <c r="I265" s="49" t="str">
        <f>+'P10'!H53</f>
        <v xml:space="preserve"> </v>
      </c>
      <c r="J265" s="50" t="str">
        <f>+'P10'!I53</f>
        <v>En espera de su respuesta</v>
      </c>
    </row>
    <row r="266" spans="1:10" ht="30" x14ac:dyDescent="0.35">
      <c r="A266" s="62">
        <f>Respuestas!C264</f>
        <v>190</v>
      </c>
      <c r="B266" s="62">
        <v>10</v>
      </c>
      <c r="C266" s="62" t="str">
        <f>Respuestas!D264</f>
        <v>10.12</v>
      </c>
      <c r="D266" s="63" t="str">
        <f>Respuestas!F264</f>
        <v>¿Limpio, recojo, transporto y elimino residuos no perteneciente al bosque de forma adecuada?</v>
      </c>
      <c r="E266" s="64" t="str">
        <f>+Respuestas!E264</f>
        <v>CMC</v>
      </c>
      <c r="F266" s="50">
        <f>+'P10'!E54</f>
        <v>0</v>
      </c>
      <c r="G266" s="53">
        <f>+'P10'!F54</f>
        <v>0</v>
      </c>
      <c r="H266" s="48" t="str">
        <f>+'P10'!G54</f>
        <v>No Aplica</v>
      </c>
      <c r="I266" s="49" t="str">
        <f>+'P10'!H54</f>
        <v xml:space="preserve"> </v>
      </c>
      <c r="J266" s="50" t="str">
        <f>+'P10'!I54</f>
        <v>En espera de su respuesta</v>
      </c>
    </row>
    <row r="267" spans="1:10" ht="30" x14ac:dyDescent="0.35">
      <c r="A267" s="62">
        <f>Respuestas!C265</f>
        <v>190</v>
      </c>
      <c r="B267" s="62">
        <v>10</v>
      </c>
      <c r="C267" s="81" t="str">
        <f>Respuestas!D265</f>
        <v>10.12</v>
      </c>
      <c r="D267" s="148" t="str">
        <f>Respuestas!F265</f>
        <v>¿Limpio, recojo, transporto y elimino residuos no perteneciente al bosque de forma adecuada?</v>
      </c>
      <c r="E267" s="64" t="str">
        <f>+Respuestas!E265</f>
        <v>CMC</v>
      </c>
      <c r="F267" s="73">
        <f>+'P10'!E55</f>
        <v>0</v>
      </c>
      <c r="G267" s="53">
        <f>+'P10'!F55</f>
        <v>0</v>
      </c>
      <c r="H267" s="48" t="str">
        <f>+'P10'!G55</f>
        <v>No Aplica</v>
      </c>
      <c r="I267" s="49" t="str">
        <f>+'P10'!H55</f>
        <v xml:space="preserve"> </v>
      </c>
      <c r="J267" s="50" t="str">
        <f>+'P10'!I55</f>
        <v>En espera de su respuesta</v>
      </c>
    </row>
  </sheetData>
  <sheetProtection algorithmName="SHA-512" hashValue="I4FFlZJP/vvYuYKIdg5wYNncm2C1mqqaPQZ1/JRZPD5cGFUNe4B3PsioYEjkXLV2x5iSusspEoYkAP9eLDwoxg==" saltValue="5jnlpftOwS29rZOs83yVSg==" spinCount="100000" sheet="1" formatCells="0" formatRows="0" autoFilter="0" pivotTables="0"/>
  <mergeCells count="4">
    <mergeCell ref="A1:J1"/>
    <mergeCell ref="A2:J2"/>
    <mergeCell ref="A3:J3"/>
    <mergeCell ref="A5:J10"/>
  </mergeCells>
  <conditionalFormatting sqref="A13:D267">
    <cfRule type="expression" dxfId="16" priority="3">
      <formula>$E13="CMC"</formula>
    </cfRule>
  </conditionalFormatting>
  <conditionalFormatting sqref="A13:F13 F14:F65 A14:D266 F75">
    <cfRule type="expression" dxfId="15" priority="2">
      <formula>$E13="CC"</formula>
    </cfRule>
  </conditionalFormatting>
  <conditionalFormatting sqref="B267">
    <cfRule type="expression" dxfId="14" priority="1">
      <formula>$E267="CC"</formula>
    </cfRule>
  </conditionalFormatting>
  <conditionalFormatting sqref="E13:F65 E66:E74 E75:F75 E76:E267">
    <cfRule type="containsText" dxfId="13" priority="5" operator="containsText" text="CC">
      <formula>NOT(ISERROR(SEARCH("CC",E13)))</formula>
    </cfRule>
  </conditionalFormatting>
  <conditionalFormatting sqref="E13:F65 E75:F75 E66:E74 E76:E267">
    <cfRule type="containsText" dxfId="12" priority="4" operator="containsText" text="CMC">
      <formula>NOT(ISERROR(SEARCH("CMC",E13)))</formula>
    </cfRule>
  </conditionalFormatting>
  <conditionalFormatting sqref="H13:H267">
    <cfRule type="containsText" dxfId="11" priority="6" operator="containsText" text="Conformidad">
      <formula>NOT(ISERROR(SEARCH("Conformidad",H13)))</formula>
    </cfRule>
    <cfRule type="containsText" dxfId="10" priority="7" operator="containsText" text="No conforme">
      <formula>NOT(ISERROR(SEARCH("No conforme",H13)))</formula>
    </cfRule>
  </conditionalFormatting>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7DC4B-4D3C-4A40-832C-0751A8F7901A}">
  <sheetPr>
    <tabColor rgb="FFD0D1DB"/>
  </sheetPr>
  <dimension ref="A1:L55"/>
  <sheetViews>
    <sheetView workbookViewId="0">
      <pane ySplit="1" topLeftCell="A2" activePane="bottomLeft" state="frozen"/>
      <selection pane="bottomLeft" activeCell="G10" sqref="G10"/>
    </sheetView>
  </sheetViews>
  <sheetFormatPr defaultColWidth="11.54296875" defaultRowHeight="19.899999999999999" customHeight="1" x14ac:dyDescent="0.35"/>
  <cols>
    <col min="1" max="1" width="26.7265625" style="1" customWidth="1"/>
    <col min="2" max="2" width="11.54296875" style="1"/>
    <col min="3" max="3" width="10.453125" style="1" customWidth="1"/>
    <col min="4" max="4" width="39.26953125" style="1" customWidth="1"/>
    <col min="5" max="5" width="11.54296875" style="1"/>
    <col min="6" max="6" width="10.54296875" style="1" bestFit="1" customWidth="1"/>
    <col min="7" max="7" width="38.26953125" style="1" customWidth="1"/>
    <col min="8" max="8" width="22" style="1" customWidth="1"/>
    <col min="9" max="9" width="14.26953125" style="1" customWidth="1"/>
    <col min="10" max="10" width="15" style="1" customWidth="1"/>
    <col min="11" max="11" width="27.453125" style="1" customWidth="1"/>
    <col min="12" max="12" width="67.453125" style="1" customWidth="1"/>
    <col min="13" max="16384" width="11.54296875" style="1"/>
  </cols>
  <sheetData>
    <row r="1" spans="1:12" ht="19.899999999999999" customHeight="1" x14ac:dyDescent="0.35">
      <c r="A1" s="115" t="s">
        <v>578</v>
      </c>
      <c r="B1" s="115" t="s">
        <v>592</v>
      </c>
      <c r="C1" s="115" t="s">
        <v>13</v>
      </c>
      <c r="D1" s="116" t="s">
        <v>579</v>
      </c>
      <c r="E1" s="115" t="s">
        <v>14</v>
      </c>
      <c r="F1" s="115" t="s">
        <v>16</v>
      </c>
      <c r="G1" s="115" t="s">
        <v>581</v>
      </c>
      <c r="H1" s="115" t="s">
        <v>593</v>
      </c>
      <c r="I1" s="115" t="s">
        <v>41</v>
      </c>
      <c r="J1" s="115" t="s">
        <v>594</v>
      </c>
      <c r="K1" s="115" t="s">
        <v>595</v>
      </c>
      <c r="L1" s="115" t="s">
        <v>596</v>
      </c>
    </row>
    <row r="2" spans="1:12" ht="19.899999999999999" customHeight="1" x14ac:dyDescent="0.35">
      <c r="A2" s="111"/>
      <c r="B2" s="111"/>
      <c r="C2" s="111"/>
      <c r="D2" s="112"/>
      <c r="E2" s="64"/>
      <c r="F2" s="74"/>
      <c r="G2" s="56"/>
      <c r="H2" s="113"/>
      <c r="I2" s="114"/>
      <c r="J2" s="56"/>
      <c r="K2" s="113"/>
      <c r="L2" s="114"/>
    </row>
    <row r="3" spans="1:12" ht="19.899999999999999" customHeight="1" x14ac:dyDescent="0.35">
      <c r="A3" s="74"/>
      <c r="B3" s="74"/>
      <c r="C3" s="74"/>
      <c r="D3" s="63"/>
      <c r="E3" s="75"/>
      <c r="F3" s="74"/>
      <c r="G3" s="48"/>
      <c r="H3" s="49"/>
      <c r="I3" s="50"/>
      <c r="J3" s="48"/>
      <c r="K3" s="49"/>
      <c r="L3" s="50"/>
    </row>
    <row r="4" spans="1:12" ht="19.899999999999999" customHeight="1" x14ac:dyDescent="0.35">
      <c r="A4" s="74"/>
      <c r="B4" s="74"/>
      <c r="C4" s="74"/>
      <c r="D4" s="63"/>
      <c r="E4" s="75"/>
      <c r="F4" s="74"/>
      <c r="G4" s="48"/>
      <c r="H4" s="49"/>
      <c r="I4" s="50"/>
      <c r="J4" s="48"/>
      <c r="K4" s="49"/>
      <c r="L4" s="50"/>
    </row>
    <row r="5" spans="1:12" ht="19.899999999999999" customHeight="1" x14ac:dyDescent="0.35">
      <c r="A5" s="74"/>
      <c r="B5" s="74"/>
      <c r="C5" s="74"/>
      <c r="D5" s="63"/>
      <c r="E5" s="75"/>
      <c r="F5" s="74"/>
      <c r="G5" s="48"/>
      <c r="H5" s="49"/>
      <c r="I5" s="50"/>
      <c r="J5" s="48"/>
      <c r="K5" s="49"/>
      <c r="L5" s="50"/>
    </row>
    <row r="6" spans="1:12" ht="19.899999999999999" customHeight="1" x14ac:dyDescent="0.35">
      <c r="A6" s="74"/>
      <c r="B6" s="74"/>
      <c r="C6" s="74"/>
      <c r="D6" s="63"/>
      <c r="E6" s="75"/>
      <c r="F6" s="74"/>
      <c r="G6" s="48"/>
      <c r="H6" s="49"/>
      <c r="I6" s="50"/>
      <c r="J6" s="48"/>
      <c r="K6" s="49"/>
      <c r="L6" s="50"/>
    </row>
    <row r="7" spans="1:12" ht="19.899999999999999" customHeight="1" x14ac:dyDescent="0.35">
      <c r="A7" s="74"/>
      <c r="B7" s="74"/>
      <c r="C7" s="74"/>
      <c r="D7" s="63"/>
      <c r="E7" s="75"/>
      <c r="F7" s="74"/>
      <c r="G7" s="48"/>
      <c r="H7" s="49"/>
      <c r="I7" s="50"/>
      <c r="J7" s="48"/>
      <c r="K7" s="49"/>
      <c r="L7" s="50"/>
    </row>
    <row r="8" spans="1:12" ht="19.899999999999999" customHeight="1" x14ac:dyDescent="0.35">
      <c r="A8" s="74"/>
      <c r="B8" s="74"/>
      <c r="C8" s="74"/>
      <c r="D8" s="63"/>
      <c r="E8" s="75"/>
      <c r="F8" s="74"/>
      <c r="G8" s="48"/>
      <c r="H8" s="49"/>
      <c r="I8" s="50"/>
      <c r="J8" s="48"/>
      <c r="K8" s="49"/>
      <c r="L8" s="50"/>
    </row>
    <row r="9" spans="1:12" ht="19.899999999999999" customHeight="1" x14ac:dyDescent="0.35">
      <c r="A9" s="74"/>
      <c r="B9" s="74"/>
      <c r="C9" s="74"/>
      <c r="D9" s="63"/>
      <c r="E9" s="75"/>
      <c r="F9" s="74"/>
      <c r="G9" s="48"/>
      <c r="H9" s="49"/>
      <c r="I9" s="50"/>
      <c r="J9" s="48"/>
      <c r="K9" s="49"/>
      <c r="L9" s="50"/>
    </row>
    <row r="10" spans="1:12" ht="19.899999999999999" customHeight="1" x14ac:dyDescent="0.35">
      <c r="A10" s="74"/>
      <c r="B10" s="74"/>
      <c r="C10" s="74"/>
      <c r="D10" s="63"/>
      <c r="E10" s="75"/>
      <c r="F10" s="74"/>
      <c r="G10" s="48"/>
      <c r="H10" s="49"/>
      <c r="I10" s="50"/>
      <c r="J10" s="48"/>
      <c r="K10" s="49"/>
      <c r="L10" s="50"/>
    </row>
    <row r="11" spans="1:12" ht="19.899999999999999" customHeight="1" x14ac:dyDescent="0.35">
      <c r="A11" s="74"/>
      <c r="B11" s="74"/>
      <c r="C11" s="74"/>
      <c r="D11" s="63"/>
      <c r="E11" s="75"/>
      <c r="F11" s="74"/>
      <c r="G11" s="48"/>
      <c r="H11" s="49"/>
      <c r="I11" s="50"/>
      <c r="J11" s="48"/>
      <c r="K11" s="49"/>
      <c r="L11" s="50"/>
    </row>
    <row r="12" spans="1:12" ht="19.899999999999999" customHeight="1" x14ac:dyDescent="0.35">
      <c r="A12" s="74"/>
      <c r="B12" s="74"/>
      <c r="C12" s="74"/>
      <c r="D12" s="63"/>
      <c r="E12" s="75"/>
      <c r="F12" s="74"/>
      <c r="G12" s="48"/>
      <c r="H12" s="49"/>
      <c r="I12" s="50"/>
      <c r="J12" s="48"/>
      <c r="K12" s="49"/>
      <c r="L12" s="50"/>
    </row>
    <row r="13" spans="1:12" ht="19.899999999999999" customHeight="1" x14ac:dyDescent="0.35">
      <c r="A13" s="74"/>
      <c r="B13" s="74"/>
      <c r="C13" s="74"/>
      <c r="D13" s="63"/>
      <c r="E13" s="75"/>
      <c r="F13" s="74"/>
      <c r="G13" s="48"/>
      <c r="H13" s="49"/>
      <c r="I13" s="50"/>
      <c r="J13" s="48"/>
      <c r="K13" s="49"/>
      <c r="L13" s="50"/>
    </row>
    <row r="14" spans="1:12" ht="19.899999999999999" customHeight="1" x14ac:dyDescent="0.35">
      <c r="A14" s="74"/>
      <c r="B14" s="74"/>
      <c r="C14" s="74"/>
      <c r="D14" s="63"/>
      <c r="E14" s="75"/>
      <c r="F14" s="74"/>
      <c r="G14" s="48"/>
      <c r="H14" s="49"/>
      <c r="I14" s="50"/>
      <c r="J14" s="48"/>
      <c r="K14" s="49"/>
      <c r="L14" s="50"/>
    </row>
    <row r="15" spans="1:12" ht="19.899999999999999" customHeight="1" x14ac:dyDescent="0.35">
      <c r="A15" s="74"/>
      <c r="B15" s="74"/>
      <c r="C15" s="74"/>
      <c r="D15" s="63"/>
      <c r="E15" s="75"/>
      <c r="F15" s="74"/>
      <c r="G15" s="48"/>
      <c r="H15" s="49"/>
      <c r="I15" s="50"/>
      <c r="J15" s="48"/>
      <c r="K15" s="49"/>
      <c r="L15" s="50"/>
    </row>
    <row r="16" spans="1:12" ht="19.899999999999999" customHeight="1" x14ac:dyDescent="0.35">
      <c r="A16" s="74"/>
      <c r="B16" s="74"/>
      <c r="C16" s="74"/>
      <c r="D16" s="63"/>
      <c r="E16" s="75"/>
      <c r="F16" s="74"/>
      <c r="G16" s="48"/>
      <c r="H16" s="49"/>
      <c r="I16" s="50"/>
      <c r="J16" s="48"/>
      <c r="K16" s="49"/>
      <c r="L16" s="50"/>
    </row>
    <row r="17" spans="1:12" ht="19.899999999999999" customHeight="1" x14ac:dyDescent="0.35">
      <c r="A17" s="74"/>
      <c r="B17" s="74"/>
      <c r="C17" s="74"/>
      <c r="D17" s="63"/>
      <c r="E17" s="75"/>
      <c r="F17" s="74"/>
      <c r="G17" s="48"/>
      <c r="H17" s="49"/>
      <c r="I17" s="50"/>
      <c r="J17" s="48"/>
      <c r="K17" s="49"/>
      <c r="L17" s="50"/>
    </row>
    <row r="18" spans="1:12" ht="19.899999999999999" customHeight="1" x14ac:dyDescent="0.35">
      <c r="A18" s="74"/>
      <c r="B18" s="74"/>
      <c r="C18" s="74"/>
      <c r="D18" s="63"/>
      <c r="E18" s="75"/>
      <c r="F18" s="74"/>
      <c r="G18" s="48"/>
      <c r="H18" s="49"/>
      <c r="I18" s="50"/>
      <c r="J18" s="48"/>
      <c r="K18" s="49"/>
      <c r="L18" s="50"/>
    </row>
    <row r="19" spans="1:12" ht="19.899999999999999" customHeight="1" x14ac:dyDescent="0.35">
      <c r="A19" s="74"/>
      <c r="B19" s="74"/>
      <c r="C19" s="74"/>
      <c r="D19" s="63"/>
      <c r="E19" s="75"/>
      <c r="F19" s="74"/>
      <c r="G19" s="48"/>
      <c r="H19" s="49"/>
      <c r="I19" s="50"/>
      <c r="J19" s="48"/>
      <c r="K19" s="49"/>
      <c r="L19" s="50"/>
    </row>
    <row r="20" spans="1:12" ht="19.899999999999999" customHeight="1" x14ac:dyDescent="0.35">
      <c r="A20" s="74"/>
      <c r="B20" s="74"/>
      <c r="C20" s="74"/>
      <c r="D20" s="63"/>
      <c r="E20" s="75"/>
      <c r="F20" s="74"/>
      <c r="G20" s="48"/>
      <c r="H20" s="49"/>
      <c r="I20" s="50"/>
      <c r="J20" s="48"/>
      <c r="K20" s="49"/>
      <c r="L20" s="50"/>
    </row>
    <row r="21" spans="1:12" ht="19.899999999999999" customHeight="1" x14ac:dyDescent="0.35">
      <c r="A21" s="74"/>
      <c r="B21" s="74"/>
      <c r="C21" s="74"/>
      <c r="D21" s="63"/>
      <c r="E21" s="75"/>
      <c r="F21" s="74"/>
      <c r="G21" s="48"/>
      <c r="H21" s="49"/>
      <c r="I21" s="50"/>
      <c r="J21" s="48"/>
      <c r="K21" s="49"/>
      <c r="L21" s="50"/>
    </row>
    <row r="22" spans="1:12" ht="19.899999999999999" customHeight="1" x14ac:dyDescent="0.35">
      <c r="A22" s="74"/>
      <c r="B22" s="74"/>
      <c r="C22" s="74"/>
      <c r="D22" s="63"/>
      <c r="E22" s="75"/>
      <c r="F22" s="74"/>
      <c r="G22" s="48"/>
      <c r="H22" s="49"/>
      <c r="I22" s="50"/>
      <c r="J22" s="48"/>
      <c r="K22" s="49"/>
      <c r="L22" s="50"/>
    </row>
    <row r="23" spans="1:12" ht="19.899999999999999" customHeight="1" x14ac:dyDescent="0.35">
      <c r="A23" s="74"/>
      <c r="B23" s="74"/>
      <c r="C23" s="74"/>
      <c r="D23" s="63"/>
      <c r="E23" s="75"/>
      <c r="F23" s="74"/>
      <c r="G23" s="48"/>
      <c r="H23" s="49"/>
      <c r="I23" s="50"/>
      <c r="J23" s="48"/>
      <c r="K23" s="49"/>
      <c r="L23" s="50"/>
    </row>
    <row r="24" spans="1:12" ht="19.899999999999999" customHeight="1" x14ac:dyDescent="0.35">
      <c r="A24" s="74"/>
      <c r="B24" s="74"/>
      <c r="C24" s="74"/>
      <c r="D24" s="63"/>
      <c r="E24" s="75"/>
      <c r="F24" s="74"/>
      <c r="G24" s="48"/>
      <c r="H24" s="49"/>
      <c r="I24" s="50"/>
      <c r="J24" s="48"/>
      <c r="K24" s="49"/>
      <c r="L24" s="50"/>
    </row>
    <row r="25" spans="1:12" ht="19.899999999999999" customHeight="1" x14ac:dyDescent="0.35">
      <c r="A25" s="74"/>
      <c r="B25" s="74"/>
      <c r="C25" s="74"/>
      <c r="D25" s="63"/>
      <c r="E25" s="75"/>
      <c r="F25" s="74"/>
      <c r="G25" s="48"/>
      <c r="H25" s="49"/>
      <c r="I25" s="50"/>
      <c r="J25" s="48"/>
      <c r="K25" s="49"/>
      <c r="L25" s="50"/>
    </row>
    <row r="26" spans="1:12" ht="19.899999999999999" customHeight="1" x14ac:dyDescent="0.35">
      <c r="A26" s="74"/>
      <c r="B26" s="74"/>
      <c r="C26" s="74"/>
      <c r="D26" s="63"/>
      <c r="E26" s="75"/>
      <c r="F26" s="74"/>
      <c r="G26" s="48"/>
      <c r="H26" s="49"/>
      <c r="I26" s="50"/>
      <c r="J26" s="48"/>
      <c r="K26" s="49"/>
      <c r="L26" s="50"/>
    </row>
    <row r="27" spans="1:12" ht="19.899999999999999" customHeight="1" x14ac:dyDescent="0.35">
      <c r="A27" s="74"/>
      <c r="B27" s="74"/>
      <c r="C27" s="74"/>
      <c r="D27" s="63"/>
      <c r="E27" s="75"/>
      <c r="F27" s="74"/>
      <c r="G27" s="48"/>
      <c r="H27" s="49"/>
      <c r="I27" s="50"/>
      <c r="J27" s="48"/>
      <c r="K27" s="49"/>
      <c r="L27" s="50"/>
    </row>
    <row r="28" spans="1:12" ht="19.899999999999999" customHeight="1" x14ac:dyDescent="0.35">
      <c r="A28" s="74"/>
      <c r="B28" s="74"/>
      <c r="C28" s="74"/>
      <c r="D28" s="63"/>
      <c r="E28" s="75"/>
      <c r="F28" s="74"/>
      <c r="G28" s="48"/>
      <c r="H28" s="49"/>
      <c r="I28" s="50"/>
      <c r="J28" s="48"/>
      <c r="K28" s="49"/>
      <c r="L28" s="50"/>
    </row>
    <row r="29" spans="1:12" ht="19.899999999999999" customHeight="1" x14ac:dyDescent="0.35">
      <c r="A29" s="74"/>
      <c r="B29" s="74"/>
      <c r="C29" s="74"/>
      <c r="D29" s="63"/>
      <c r="E29" s="75"/>
      <c r="F29" s="74"/>
      <c r="G29" s="48"/>
      <c r="H29" s="49"/>
      <c r="I29" s="50"/>
      <c r="J29" s="48"/>
      <c r="K29" s="49"/>
      <c r="L29" s="50"/>
    </row>
    <row r="30" spans="1:12" ht="19.899999999999999" customHeight="1" x14ac:dyDescent="0.35">
      <c r="A30" s="74"/>
      <c r="B30" s="74"/>
      <c r="C30" s="74"/>
      <c r="D30" s="63"/>
      <c r="E30" s="75"/>
      <c r="F30" s="74"/>
      <c r="G30" s="48"/>
      <c r="H30" s="49"/>
      <c r="I30" s="50"/>
      <c r="J30" s="48"/>
      <c r="K30" s="49"/>
      <c r="L30" s="50"/>
    </row>
    <row r="31" spans="1:12" ht="19.899999999999999" customHeight="1" x14ac:dyDescent="0.35">
      <c r="A31" s="74"/>
      <c r="B31" s="74"/>
      <c r="C31" s="74"/>
      <c r="D31" s="63"/>
      <c r="E31" s="75"/>
      <c r="F31" s="74"/>
      <c r="G31" s="48"/>
      <c r="H31" s="49"/>
      <c r="I31" s="50"/>
      <c r="J31" s="48"/>
      <c r="K31" s="49"/>
      <c r="L31" s="50"/>
    </row>
    <row r="32" spans="1:12" ht="19.899999999999999" customHeight="1" x14ac:dyDescent="0.35">
      <c r="A32" s="74"/>
      <c r="B32" s="74"/>
      <c r="C32" s="74"/>
      <c r="D32" s="63"/>
      <c r="E32" s="75"/>
      <c r="F32" s="74"/>
      <c r="G32" s="48"/>
      <c r="H32" s="49"/>
      <c r="I32" s="50"/>
      <c r="J32" s="48"/>
      <c r="K32" s="49"/>
      <c r="L32" s="50"/>
    </row>
    <row r="33" spans="1:12" ht="19.899999999999999" customHeight="1" x14ac:dyDescent="0.35">
      <c r="A33" s="74"/>
      <c r="B33" s="74"/>
      <c r="C33" s="74"/>
      <c r="D33" s="63"/>
      <c r="E33" s="75"/>
      <c r="F33" s="74"/>
      <c r="G33" s="48"/>
      <c r="H33" s="49"/>
      <c r="I33" s="50"/>
      <c r="J33" s="48"/>
      <c r="K33" s="49"/>
      <c r="L33" s="50"/>
    </row>
    <row r="34" spans="1:12" ht="19.899999999999999" customHeight="1" x14ac:dyDescent="0.35">
      <c r="A34" s="74"/>
      <c r="B34" s="74"/>
      <c r="C34" s="74"/>
      <c r="D34" s="63"/>
      <c r="E34" s="75"/>
      <c r="F34" s="74"/>
      <c r="G34" s="48"/>
      <c r="H34" s="49"/>
      <c r="I34" s="50"/>
      <c r="J34" s="48"/>
      <c r="K34" s="49"/>
      <c r="L34" s="50"/>
    </row>
    <row r="35" spans="1:12" ht="19.899999999999999" customHeight="1" x14ac:dyDescent="0.35">
      <c r="A35" s="74"/>
      <c r="B35" s="74"/>
      <c r="C35" s="74"/>
      <c r="D35" s="63"/>
      <c r="E35" s="75"/>
      <c r="F35" s="74"/>
      <c r="G35" s="48"/>
      <c r="H35" s="49"/>
      <c r="I35" s="50"/>
      <c r="J35" s="48"/>
      <c r="K35" s="49"/>
      <c r="L35" s="50"/>
    </row>
    <row r="36" spans="1:12" ht="19.899999999999999" customHeight="1" x14ac:dyDescent="0.35">
      <c r="A36" s="74"/>
      <c r="B36" s="74"/>
      <c r="C36" s="74"/>
      <c r="D36" s="63"/>
      <c r="E36" s="75"/>
      <c r="F36" s="74"/>
      <c r="G36" s="48"/>
      <c r="H36" s="49"/>
      <c r="I36" s="50"/>
      <c r="J36" s="48"/>
      <c r="K36" s="49"/>
      <c r="L36" s="50"/>
    </row>
    <row r="37" spans="1:12" ht="19.899999999999999" customHeight="1" x14ac:dyDescent="0.35">
      <c r="A37" s="74"/>
      <c r="B37" s="74"/>
      <c r="C37" s="74"/>
      <c r="D37" s="63"/>
      <c r="E37" s="75"/>
      <c r="F37" s="74"/>
      <c r="G37" s="48"/>
      <c r="H37" s="49"/>
      <c r="I37" s="50"/>
      <c r="J37" s="48"/>
      <c r="K37" s="49"/>
      <c r="L37" s="50"/>
    </row>
    <row r="38" spans="1:12" ht="19.899999999999999" customHeight="1" x14ac:dyDescent="0.35">
      <c r="A38" s="74"/>
      <c r="B38" s="74"/>
      <c r="C38" s="74"/>
      <c r="D38" s="63"/>
      <c r="E38" s="75"/>
      <c r="F38" s="74"/>
      <c r="G38" s="48"/>
      <c r="H38" s="49"/>
      <c r="I38" s="50"/>
      <c r="J38" s="48"/>
      <c r="K38" s="49"/>
      <c r="L38" s="50"/>
    </row>
    <row r="39" spans="1:12" ht="19.899999999999999" customHeight="1" x14ac:dyDescent="0.35">
      <c r="A39" s="74"/>
      <c r="B39" s="74"/>
      <c r="C39" s="74"/>
      <c r="D39" s="63"/>
      <c r="E39" s="75"/>
      <c r="F39" s="74"/>
      <c r="G39" s="48"/>
      <c r="H39" s="49"/>
      <c r="I39" s="50"/>
      <c r="J39" s="48"/>
      <c r="K39" s="49"/>
      <c r="L39" s="50"/>
    </row>
    <row r="40" spans="1:12" ht="19.899999999999999" customHeight="1" x14ac:dyDescent="0.35">
      <c r="A40" s="74"/>
      <c r="B40" s="74"/>
      <c r="C40" s="74"/>
      <c r="D40" s="63"/>
      <c r="E40" s="75"/>
      <c r="F40" s="74"/>
      <c r="G40" s="48"/>
      <c r="H40" s="49"/>
      <c r="I40" s="50"/>
      <c r="J40" s="48"/>
      <c r="K40" s="49"/>
      <c r="L40" s="50"/>
    </row>
    <row r="41" spans="1:12" ht="19.899999999999999" customHeight="1" x14ac:dyDescent="0.35">
      <c r="A41" s="74"/>
      <c r="B41" s="74"/>
      <c r="C41" s="74"/>
      <c r="D41" s="63"/>
      <c r="E41" s="75"/>
      <c r="F41" s="74"/>
      <c r="G41" s="48"/>
      <c r="H41" s="49"/>
      <c r="I41" s="50"/>
      <c r="J41" s="48"/>
      <c r="K41" s="49"/>
      <c r="L41" s="50"/>
    </row>
    <row r="42" spans="1:12" ht="19.899999999999999" customHeight="1" x14ac:dyDescent="0.35">
      <c r="A42" s="74"/>
      <c r="B42" s="74"/>
      <c r="C42" s="74"/>
      <c r="D42" s="63"/>
      <c r="E42" s="75"/>
      <c r="F42" s="74"/>
      <c r="G42" s="48"/>
      <c r="H42" s="49"/>
      <c r="I42" s="50"/>
      <c r="J42" s="48"/>
      <c r="K42" s="49"/>
      <c r="L42" s="50"/>
    </row>
    <row r="43" spans="1:12" ht="19.899999999999999" customHeight="1" x14ac:dyDescent="0.35">
      <c r="A43" s="74"/>
      <c r="B43" s="74"/>
      <c r="C43" s="74"/>
      <c r="D43" s="63"/>
      <c r="E43" s="75"/>
      <c r="F43" s="74"/>
      <c r="G43" s="48"/>
      <c r="H43" s="49"/>
      <c r="I43" s="50"/>
      <c r="J43" s="48"/>
      <c r="K43" s="49"/>
      <c r="L43" s="50"/>
    </row>
    <row r="44" spans="1:12" ht="19.899999999999999" customHeight="1" x14ac:dyDescent="0.35">
      <c r="A44" s="74"/>
      <c r="B44" s="74"/>
      <c r="C44" s="74"/>
      <c r="D44" s="63"/>
      <c r="E44" s="75"/>
      <c r="F44" s="74"/>
      <c r="G44" s="48"/>
      <c r="H44" s="49"/>
      <c r="I44" s="50"/>
      <c r="J44" s="48"/>
      <c r="K44" s="49"/>
      <c r="L44" s="50"/>
    </row>
    <row r="45" spans="1:12" ht="19.899999999999999" customHeight="1" x14ac:dyDescent="0.35">
      <c r="A45" s="74"/>
      <c r="B45" s="74"/>
      <c r="C45" s="74"/>
      <c r="D45" s="63"/>
      <c r="E45" s="75"/>
      <c r="F45" s="74"/>
      <c r="G45" s="48"/>
      <c r="H45" s="49"/>
      <c r="I45" s="50"/>
      <c r="J45" s="48"/>
      <c r="K45" s="49"/>
      <c r="L45" s="50"/>
    </row>
    <row r="46" spans="1:12" ht="19.899999999999999" customHeight="1" x14ac:dyDescent="0.35">
      <c r="A46" s="74"/>
      <c r="B46" s="74"/>
      <c r="C46" s="74"/>
      <c r="D46" s="63"/>
      <c r="E46" s="75"/>
      <c r="F46" s="74"/>
      <c r="G46" s="48"/>
      <c r="H46" s="49"/>
      <c r="I46" s="50"/>
      <c r="J46" s="48"/>
      <c r="K46" s="49"/>
      <c r="L46" s="50"/>
    </row>
    <row r="47" spans="1:12" ht="19.899999999999999" customHeight="1" x14ac:dyDescent="0.35">
      <c r="A47" s="74"/>
      <c r="B47" s="74"/>
      <c r="C47" s="74"/>
      <c r="D47" s="63"/>
      <c r="E47" s="75"/>
      <c r="F47" s="74"/>
      <c r="G47" s="48"/>
      <c r="H47" s="49"/>
      <c r="I47" s="50"/>
      <c r="J47" s="48"/>
      <c r="K47" s="49"/>
      <c r="L47" s="50"/>
    </row>
    <row r="48" spans="1:12" ht="19.899999999999999" customHeight="1" x14ac:dyDescent="0.35">
      <c r="A48" s="74"/>
      <c r="B48" s="74"/>
      <c r="C48" s="74"/>
      <c r="D48" s="63"/>
      <c r="E48" s="75"/>
      <c r="F48" s="74"/>
      <c r="G48" s="48"/>
      <c r="H48" s="49"/>
      <c r="I48" s="50"/>
      <c r="J48" s="48"/>
      <c r="K48" s="49"/>
      <c r="L48" s="50"/>
    </row>
    <row r="49" spans="1:12" ht="19.899999999999999" customHeight="1" x14ac:dyDescent="0.35">
      <c r="A49" s="74"/>
      <c r="B49" s="74"/>
      <c r="C49" s="74"/>
      <c r="D49" s="63"/>
      <c r="E49" s="75"/>
      <c r="F49" s="74"/>
      <c r="G49" s="48"/>
      <c r="H49" s="49"/>
      <c r="I49" s="50"/>
      <c r="J49" s="48"/>
      <c r="K49" s="49"/>
      <c r="L49" s="50"/>
    </row>
    <row r="50" spans="1:12" ht="19.899999999999999" customHeight="1" x14ac:dyDescent="0.35">
      <c r="A50" s="74"/>
      <c r="B50" s="74"/>
      <c r="C50" s="74"/>
      <c r="D50" s="63"/>
      <c r="E50" s="75"/>
      <c r="F50" s="74"/>
      <c r="G50" s="48"/>
      <c r="H50" s="49"/>
      <c r="I50" s="50"/>
      <c r="J50" s="48"/>
      <c r="K50" s="49"/>
      <c r="L50" s="50"/>
    </row>
    <row r="51" spans="1:12" ht="19.899999999999999" customHeight="1" x14ac:dyDescent="0.35">
      <c r="A51" s="74"/>
      <c r="B51" s="74"/>
      <c r="C51" s="74"/>
      <c r="D51" s="63"/>
      <c r="E51" s="75"/>
      <c r="F51" s="74"/>
      <c r="G51" s="48"/>
      <c r="H51" s="49"/>
      <c r="I51" s="50"/>
      <c r="J51" s="48"/>
      <c r="K51" s="49"/>
      <c r="L51" s="50"/>
    </row>
    <row r="52" spans="1:12" ht="19.899999999999999" customHeight="1" x14ac:dyDescent="0.35">
      <c r="A52" s="74"/>
      <c r="B52" s="74"/>
      <c r="C52" s="74"/>
      <c r="D52" s="63"/>
      <c r="E52" s="75"/>
      <c r="F52" s="74"/>
      <c r="G52" s="48"/>
      <c r="H52" s="49"/>
      <c r="I52" s="50"/>
      <c r="J52" s="48"/>
      <c r="K52" s="49"/>
      <c r="L52" s="50"/>
    </row>
    <row r="53" spans="1:12" ht="19.899999999999999" customHeight="1" x14ac:dyDescent="0.35">
      <c r="A53" s="74"/>
      <c r="B53" s="74"/>
      <c r="C53" s="74"/>
      <c r="D53" s="63"/>
      <c r="E53" s="75"/>
      <c r="F53" s="74"/>
      <c r="G53" s="48"/>
      <c r="H53" s="49"/>
      <c r="I53" s="50"/>
      <c r="J53" s="48"/>
      <c r="K53" s="49"/>
      <c r="L53" s="50"/>
    </row>
    <row r="54" spans="1:12" ht="19.899999999999999" customHeight="1" x14ac:dyDescent="0.35">
      <c r="A54" s="74"/>
      <c r="B54" s="74"/>
      <c r="C54" s="74"/>
      <c r="D54" s="63"/>
      <c r="E54" s="75"/>
      <c r="F54" s="74"/>
      <c r="G54" s="48"/>
      <c r="H54" s="49"/>
      <c r="I54" s="50"/>
      <c r="J54" s="48"/>
      <c r="K54" s="49"/>
      <c r="L54" s="50"/>
    </row>
    <row r="55" spans="1:12" ht="19.899999999999999" customHeight="1" x14ac:dyDescent="0.35">
      <c r="A55" s="74"/>
      <c r="B55" s="74"/>
      <c r="C55" s="74"/>
      <c r="D55" s="63"/>
      <c r="E55" s="75"/>
      <c r="F55" s="74"/>
      <c r="G55" s="48"/>
      <c r="H55" s="49"/>
      <c r="I55" s="50"/>
      <c r="J55" s="48"/>
      <c r="K55" s="49"/>
      <c r="L55" s="50"/>
    </row>
  </sheetData>
  <conditionalFormatting sqref="A2:D55">
    <cfRule type="expression" dxfId="9" priority="7">
      <formula>$E2="CC"</formula>
    </cfRule>
    <cfRule type="expression" dxfId="8" priority="8">
      <formula>$E2="CMC"</formula>
    </cfRule>
  </conditionalFormatting>
  <conditionalFormatting sqref="E2:E55">
    <cfRule type="containsText" dxfId="7" priority="9" operator="containsText" text="CMC">
      <formula>NOT(ISERROR(SEARCH("CMC",E2)))</formula>
    </cfRule>
    <cfRule type="containsText" dxfId="6" priority="10" operator="containsText" text="CC">
      <formula>NOT(ISERROR(SEARCH("CC",E2)))</formula>
    </cfRule>
  </conditionalFormatting>
  <conditionalFormatting sqref="F2:F55">
    <cfRule type="expression" dxfId="5" priority="1">
      <formula>$E2="CC"</formula>
    </cfRule>
    <cfRule type="expression" dxfId="4" priority="2">
      <formula>$E2="CMC"</formula>
    </cfRule>
  </conditionalFormatting>
  <conditionalFormatting sqref="G2:G55">
    <cfRule type="containsText" dxfId="3" priority="5" operator="containsText" text="Conformidad">
      <formula>NOT(ISERROR(SEARCH("Conformidad",G2)))</formula>
    </cfRule>
    <cfRule type="containsText" dxfId="2" priority="6" operator="containsText" text="No conforme">
      <formula>NOT(ISERROR(SEARCH("No conforme",G2)))</formula>
    </cfRule>
  </conditionalFormatting>
  <conditionalFormatting sqref="J2:J55">
    <cfRule type="containsText" dxfId="1" priority="3" operator="containsText" text="Conformidad">
      <formula>NOT(ISERROR(SEARCH("Conformidad",J2)))</formula>
    </cfRule>
    <cfRule type="containsText" dxfId="0" priority="4" operator="containsText" text="No conforme">
      <formula>NOT(ISERROR(SEARCH("No conforme",J2)))</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72F75-9D60-445D-819A-A47E83BA23E8}">
  <sheetPr>
    <tabColor rgb="FF285C4D"/>
  </sheetPr>
  <dimension ref="A1:F77"/>
  <sheetViews>
    <sheetView workbookViewId="0">
      <pane xSplit="6" ySplit="2" topLeftCell="G4" activePane="bottomRight" state="frozen"/>
      <selection pane="topRight" activeCell="G1" sqref="G1"/>
      <selection pane="bottomLeft" activeCell="A3" sqref="A3"/>
      <selection pane="bottomRight" activeCell="D42" sqref="D42"/>
    </sheetView>
  </sheetViews>
  <sheetFormatPr defaultColWidth="11.54296875" defaultRowHeight="15" x14ac:dyDescent="0.35"/>
  <cols>
    <col min="1" max="1" width="3.26953125" style="68" customWidth="1"/>
    <col min="2" max="2" width="45.7265625" style="68" customWidth="1"/>
    <col min="3" max="3" width="5.26953125" style="68" bestFit="1" customWidth="1"/>
    <col min="4" max="4" width="93.7265625" style="68" customWidth="1"/>
    <col min="5" max="5" width="50.7265625" style="68" customWidth="1"/>
    <col min="6" max="6" width="4.1796875" style="68" customWidth="1"/>
    <col min="7" max="7" width="11" style="68" customWidth="1"/>
    <col min="8" max="16384" width="11.54296875" style="68"/>
  </cols>
  <sheetData>
    <row r="1" spans="1:6" ht="25.15" customHeight="1" thickBot="1" x14ac:dyDescent="0.4">
      <c r="A1" s="166" t="s">
        <v>688</v>
      </c>
      <c r="B1" s="167"/>
      <c r="C1" s="167"/>
      <c r="D1" s="167"/>
      <c r="E1" s="167"/>
      <c r="F1" s="168"/>
    </row>
    <row r="2" spans="1:6" ht="15.5" thickBot="1" x14ac:dyDescent="0.4">
      <c r="A2" s="1"/>
      <c r="B2" s="86" t="s">
        <v>597</v>
      </c>
      <c r="C2" s="87" t="s">
        <v>598</v>
      </c>
      <c r="D2" s="87" t="s">
        <v>599</v>
      </c>
      <c r="E2" s="87" t="s">
        <v>600</v>
      </c>
      <c r="F2" s="1"/>
    </row>
    <row r="3" spans="1:6" ht="45" x14ac:dyDescent="0.35">
      <c r="A3" s="1"/>
      <c r="B3" s="187" t="s">
        <v>601</v>
      </c>
      <c r="C3" s="88" t="s">
        <v>30</v>
      </c>
      <c r="D3" s="155" t="s">
        <v>602</v>
      </c>
      <c r="E3" s="150"/>
      <c r="F3" s="1"/>
    </row>
    <row r="4" spans="1:6" ht="30" x14ac:dyDescent="0.35">
      <c r="A4" s="1"/>
      <c r="B4" s="188"/>
      <c r="C4" s="90" t="s">
        <v>35</v>
      </c>
      <c r="D4" s="156" t="s">
        <v>603</v>
      </c>
      <c r="E4" s="151"/>
      <c r="F4" s="1"/>
    </row>
    <row r="5" spans="1:6" ht="105" x14ac:dyDescent="0.35">
      <c r="A5" s="1"/>
      <c r="B5" s="188"/>
      <c r="C5" s="90" t="s">
        <v>44</v>
      </c>
      <c r="D5" s="156" t="s">
        <v>604</v>
      </c>
      <c r="E5" s="151"/>
      <c r="F5" s="1"/>
    </row>
    <row r="6" spans="1:6" ht="45" x14ac:dyDescent="0.35">
      <c r="A6" s="1"/>
      <c r="B6" s="188"/>
      <c r="C6" s="90" t="s">
        <v>55</v>
      </c>
      <c r="D6" s="156" t="s">
        <v>605</v>
      </c>
      <c r="E6" s="151"/>
      <c r="F6" s="1"/>
    </row>
    <row r="7" spans="1:6" ht="60" x14ac:dyDescent="0.35">
      <c r="A7" s="1"/>
      <c r="B7" s="188"/>
      <c r="C7" s="90" t="s">
        <v>64</v>
      </c>
      <c r="D7" s="156" t="s">
        <v>606</v>
      </c>
      <c r="E7" s="151"/>
      <c r="F7" s="1"/>
    </row>
    <row r="8" spans="1:6" ht="45" x14ac:dyDescent="0.35">
      <c r="A8" s="1"/>
      <c r="B8" s="188"/>
      <c r="C8" s="90" t="s">
        <v>69</v>
      </c>
      <c r="D8" s="156" t="s">
        <v>607</v>
      </c>
      <c r="E8" s="151"/>
      <c r="F8" s="1"/>
    </row>
    <row r="9" spans="1:6" ht="75" x14ac:dyDescent="0.35">
      <c r="A9" s="1"/>
      <c r="B9" s="188"/>
      <c r="C9" s="90" t="s">
        <v>85</v>
      </c>
      <c r="D9" s="156" t="s">
        <v>608</v>
      </c>
      <c r="E9" s="151"/>
      <c r="F9" s="1"/>
    </row>
    <row r="10" spans="1:6" ht="60.5" thickBot="1" x14ac:dyDescent="0.4">
      <c r="A10" s="1"/>
      <c r="B10" s="189"/>
      <c r="C10" s="92" t="s">
        <v>95</v>
      </c>
      <c r="D10" s="93" t="s">
        <v>609</v>
      </c>
      <c r="E10" s="152"/>
      <c r="F10" s="1"/>
    </row>
    <row r="11" spans="1:6" ht="45" x14ac:dyDescent="0.35">
      <c r="A11" s="1"/>
      <c r="B11" s="187" t="s">
        <v>610</v>
      </c>
      <c r="C11" s="94" t="s">
        <v>100</v>
      </c>
      <c r="D11" s="157" t="s">
        <v>611</v>
      </c>
      <c r="E11" s="150"/>
      <c r="F11" s="1"/>
    </row>
    <row r="12" spans="1:6" ht="45" x14ac:dyDescent="0.35">
      <c r="A12" s="1"/>
      <c r="B12" s="188"/>
      <c r="C12" s="90" t="s">
        <v>116</v>
      </c>
      <c r="D12" s="156" t="s">
        <v>612</v>
      </c>
      <c r="E12" s="151"/>
      <c r="F12" s="1"/>
    </row>
    <row r="13" spans="1:6" ht="75" x14ac:dyDescent="0.35">
      <c r="A13" s="1"/>
      <c r="B13" s="188"/>
      <c r="C13" s="90" t="s">
        <v>139</v>
      </c>
      <c r="D13" s="156" t="s">
        <v>613</v>
      </c>
      <c r="E13" s="151"/>
      <c r="F13" s="1"/>
    </row>
    <row r="14" spans="1:6" ht="75" x14ac:dyDescent="0.35">
      <c r="A14" s="1"/>
      <c r="B14" s="188"/>
      <c r="C14" s="90" t="s">
        <v>156</v>
      </c>
      <c r="D14" s="156" t="s">
        <v>614</v>
      </c>
      <c r="E14" s="151"/>
      <c r="F14" s="1"/>
    </row>
    <row r="15" spans="1:6" ht="60" x14ac:dyDescent="0.35">
      <c r="A15" s="1"/>
      <c r="B15" s="188"/>
      <c r="C15" s="90" t="s">
        <v>163</v>
      </c>
      <c r="D15" s="156" t="s">
        <v>615</v>
      </c>
      <c r="E15" s="151"/>
      <c r="F15" s="1"/>
    </row>
    <row r="16" spans="1:6" ht="105.5" thickBot="1" x14ac:dyDescent="0.4">
      <c r="A16" s="1"/>
      <c r="B16" s="189"/>
      <c r="C16" s="92" t="s">
        <v>168</v>
      </c>
      <c r="D16" s="158" t="s">
        <v>616</v>
      </c>
      <c r="E16" s="152"/>
      <c r="F16" s="1"/>
    </row>
    <row r="17" spans="1:6" ht="105" x14ac:dyDescent="0.35">
      <c r="A17" s="1"/>
      <c r="B17" s="187" t="s">
        <v>617</v>
      </c>
      <c r="C17" s="96" t="s">
        <v>186</v>
      </c>
      <c r="D17" s="95" t="s">
        <v>618</v>
      </c>
      <c r="E17" s="150"/>
      <c r="F17" s="1"/>
    </row>
    <row r="18" spans="1:6" ht="75" x14ac:dyDescent="0.35">
      <c r="A18" s="1"/>
      <c r="B18" s="188"/>
      <c r="C18" s="97" t="s">
        <v>196</v>
      </c>
      <c r="D18" s="156" t="s">
        <v>619</v>
      </c>
      <c r="E18" s="151"/>
      <c r="F18" s="1"/>
    </row>
    <row r="19" spans="1:6" ht="90" x14ac:dyDescent="0.35">
      <c r="A19" s="1"/>
      <c r="B19" s="188"/>
      <c r="C19" s="97" t="s">
        <v>209</v>
      </c>
      <c r="D19" s="91" t="s">
        <v>620</v>
      </c>
      <c r="E19" s="151"/>
      <c r="F19" s="1"/>
    </row>
    <row r="20" spans="1:6" ht="45" x14ac:dyDescent="0.35">
      <c r="A20" s="1"/>
      <c r="B20" s="188"/>
      <c r="C20" s="90" t="s">
        <v>212</v>
      </c>
      <c r="D20" s="91" t="s">
        <v>621</v>
      </c>
      <c r="E20" s="151"/>
      <c r="F20" s="1"/>
    </row>
    <row r="21" spans="1:6" ht="75" x14ac:dyDescent="0.35">
      <c r="A21" s="1"/>
      <c r="B21" s="188"/>
      <c r="C21" s="90" t="s">
        <v>217</v>
      </c>
      <c r="D21" s="156" t="s">
        <v>622</v>
      </c>
      <c r="E21" s="151"/>
      <c r="F21" s="1"/>
    </row>
    <row r="22" spans="1:6" ht="90.5" thickBot="1" x14ac:dyDescent="0.4">
      <c r="A22" s="1"/>
      <c r="B22" s="189"/>
      <c r="C22" s="92" t="s">
        <v>226</v>
      </c>
      <c r="D22" s="158" t="s">
        <v>623</v>
      </c>
      <c r="E22" s="152"/>
      <c r="F22" s="1"/>
    </row>
    <row r="23" spans="1:6" ht="90" x14ac:dyDescent="0.35">
      <c r="A23" s="1"/>
      <c r="B23" s="187" t="s">
        <v>624</v>
      </c>
      <c r="C23" s="88" t="s">
        <v>233</v>
      </c>
      <c r="D23" s="157" t="s">
        <v>625</v>
      </c>
      <c r="E23" s="150"/>
      <c r="F23" s="1"/>
    </row>
    <row r="24" spans="1:6" ht="75" x14ac:dyDescent="0.35">
      <c r="A24" s="1"/>
      <c r="B24" s="188"/>
      <c r="C24" s="97" t="s">
        <v>241</v>
      </c>
      <c r="D24" s="156" t="s">
        <v>626</v>
      </c>
      <c r="E24" s="151"/>
      <c r="F24" s="1"/>
    </row>
    <row r="25" spans="1:6" ht="90" x14ac:dyDescent="0.35">
      <c r="A25" s="1"/>
      <c r="B25" s="188"/>
      <c r="C25" s="104" t="s">
        <v>248</v>
      </c>
      <c r="D25" s="103" t="s">
        <v>627</v>
      </c>
      <c r="E25" s="151"/>
      <c r="F25" s="1"/>
    </row>
    <row r="26" spans="1:6" ht="45" x14ac:dyDescent="0.35">
      <c r="A26" s="1"/>
      <c r="B26" s="188"/>
      <c r="C26" s="97" t="s">
        <v>251</v>
      </c>
      <c r="D26" s="91" t="s">
        <v>628</v>
      </c>
      <c r="E26" s="151"/>
      <c r="F26" s="1"/>
    </row>
    <row r="27" spans="1:6" ht="60" x14ac:dyDescent="0.35">
      <c r="A27" s="1"/>
      <c r="B27" s="188"/>
      <c r="C27" s="90" t="s">
        <v>255</v>
      </c>
      <c r="D27" s="91" t="s">
        <v>629</v>
      </c>
      <c r="E27" s="151"/>
      <c r="F27" s="1"/>
    </row>
    <row r="28" spans="1:6" ht="75" x14ac:dyDescent="0.35">
      <c r="A28" s="1"/>
      <c r="B28" s="188"/>
      <c r="C28" s="90" t="s">
        <v>261</v>
      </c>
      <c r="D28" s="156" t="s">
        <v>630</v>
      </c>
      <c r="E28" s="151"/>
      <c r="F28" s="1"/>
    </row>
    <row r="29" spans="1:6" ht="45" x14ac:dyDescent="0.35">
      <c r="A29" s="1"/>
      <c r="B29" s="188"/>
      <c r="C29" s="90" t="s">
        <v>268</v>
      </c>
      <c r="D29" s="156" t="s">
        <v>631</v>
      </c>
      <c r="E29" s="151"/>
      <c r="F29" s="1"/>
    </row>
    <row r="30" spans="1:6" ht="75" x14ac:dyDescent="0.35">
      <c r="A30" s="1"/>
      <c r="B30" s="188"/>
      <c r="C30" s="90" t="s">
        <v>284</v>
      </c>
      <c r="D30" s="156" t="s">
        <v>632</v>
      </c>
      <c r="E30" s="151"/>
      <c r="F30" s="1"/>
    </row>
    <row r="31" spans="1:6" ht="90.5" thickBot="1" x14ac:dyDescent="0.4">
      <c r="A31" s="1"/>
      <c r="B31" s="189"/>
      <c r="C31" s="92" t="s">
        <v>293</v>
      </c>
      <c r="D31" s="158" t="s">
        <v>633</v>
      </c>
      <c r="E31" s="152"/>
      <c r="F31" s="1"/>
    </row>
    <row r="32" spans="1:6" ht="60" x14ac:dyDescent="0.35">
      <c r="A32" s="1"/>
      <c r="B32" s="187" t="s">
        <v>634</v>
      </c>
      <c r="C32" s="98" t="s">
        <v>302</v>
      </c>
      <c r="D32" s="157" t="s">
        <v>635</v>
      </c>
      <c r="E32" s="150"/>
      <c r="F32" s="1"/>
    </row>
    <row r="33" spans="1:6" ht="30" x14ac:dyDescent="0.35">
      <c r="A33" s="1"/>
      <c r="B33" s="188"/>
      <c r="C33" s="97" t="s">
        <v>311</v>
      </c>
      <c r="D33" s="91" t="s">
        <v>636</v>
      </c>
      <c r="E33" s="151"/>
      <c r="F33" s="1"/>
    </row>
    <row r="34" spans="1:6" ht="30" x14ac:dyDescent="0.35">
      <c r="A34" s="1"/>
      <c r="B34" s="188"/>
      <c r="C34" s="97" t="s">
        <v>328</v>
      </c>
      <c r="D34" s="156" t="s">
        <v>637</v>
      </c>
      <c r="E34" s="151"/>
      <c r="F34" s="1"/>
    </row>
    <row r="35" spans="1:6" ht="60" x14ac:dyDescent="0.35">
      <c r="A35" s="1"/>
      <c r="B35" s="188"/>
      <c r="C35" s="90" t="s">
        <v>335</v>
      </c>
      <c r="D35" s="91" t="s">
        <v>638</v>
      </c>
      <c r="E35" s="151"/>
      <c r="F35" s="1"/>
    </row>
    <row r="36" spans="1:6" ht="30.5" thickBot="1" x14ac:dyDescent="0.4">
      <c r="A36" s="1"/>
      <c r="B36" s="189"/>
      <c r="C36" s="92" t="s">
        <v>338</v>
      </c>
      <c r="D36" s="158" t="s">
        <v>639</v>
      </c>
      <c r="E36" s="152"/>
      <c r="F36" s="1"/>
    </row>
    <row r="37" spans="1:6" ht="90" x14ac:dyDescent="0.35">
      <c r="A37" s="1"/>
      <c r="B37" s="187" t="s">
        <v>640</v>
      </c>
      <c r="C37" s="99" t="s">
        <v>344</v>
      </c>
      <c r="D37" s="95" t="s">
        <v>641</v>
      </c>
      <c r="E37" s="150"/>
      <c r="F37" s="1"/>
    </row>
    <row r="38" spans="1:6" ht="45" x14ac:dyDescent="0.35">
      <c r="A38" s="1"/>
      <c r="B38" s="188"/>
      <c r="C38" s="90" t="s">
        <v>349</v>
      </c>
      <c r="D38" s="91" t="s">
        <v>642</v>
      </c>
      <c r="E38" s="151"/>
      <c r="F38" s="1"/>
    </row>
    <row r="39" spans="1:6" ht="60" x14ac:dyDescent="0.35">
      <c r="A39" s="1"/>
      <c r="B39" s="188"/>
      <c r="C39" s="90" t="s">
        <v>354</v>
      </c>
      <c r="D39" s="156" t="s">
        <v>643</v>
      </c>
      <c r="E39" s="151"/>
      <c r="F39" s="1"/>
    </row>
    <row r="40" spans="1:6" ht="120" x14ac:dyDescent="0.35">
      <c r="A40" s="1"/>
      <c r="B40" s="188"/>
      <c r="C40" s="90" t="s">
        <v>360</v>
      </c>
      <c r="D40" s="156" t="s">
        <v>644</v>
      </c>
      <c r="E40" s="151"/>
      <c r="F40" s="1"/>
    </row>
    <row r="41" spans="1:6" ht="105" x14ac:dyDescent="0.35">
      <c r="A41" s="1"/>
      <c r="B41" s="188"/>
      <c r="C41" s="90" t="s">
        <v>369</v>
      </c>
      <c r="D41" s="156" t="s">
        <v>645</v>
      </c>
      <c r="E41" s="151"/>
      <c r="F41" s="1"/>
    </row>
    <row r="42" spans="1:6" ht="75" x14ac:dyDescent="0.35">
      <c r="A42" s="1"/>
      <c r="B42" s="188"/>
      <c r="C42" s="90" t="s">
        <v>381</v>
      </c>
      <c r="D42" s="156" t="s">
        <v>646</v>
      </c>
      <c r="E42" s="151"/>
      <c r="F42" s="1"/>
    </row>
    <row r="43" spans="1:6" ht="45" x14ac:dyDescent="0.35">
      <c r="A43" s="1"/>
      <c r="B43" s="188"/>
      <c r="C43" s="90" t="s">
        <v>385</v>
      </c>
      <c r="D43" s="159" t="s">
        <v>647</v>
      </c>
      <c r="E43" s="151"/>
      <c r="F43" s="1"/>
    </row>
    <row r="44" spans="1:6" ht="60" x14ac:dyDescent="0.35">
      <c r="A44" s="1"/>
      <c r="B44" s="188"/>
      <c r="C44" s="90" t="s">
        <v>393</v>
      </c>
      <c r="D44" s="156" t="s">
        <v>648</v>
      </c>
      <c r="E44" s="151"/>
      <c r="F44" s="1"/>
    </row>
    <row r="45" spans="1:6" ht="135" x14ac:dyDescent="0.35">
      <c r="A45" s="1"/>
      <c r="B45" s="188"/>
      <c r="C45" s="90" t="s">
        <v>649</v>
      </c>
      <c r="D45" s="156" t="s">
        <v>650</v>
      </c>
      <c r="E45" s="151"/>
      <c r="F45" s="1"/>
    </row>
    <row r="46" spans="1:6" ht="195" x14ac:dyDescent="0.35">
      <c r="A46" s="1"/>
      <c r="B46" s="188"/>
      <c r="C46" s="101" t="s">
        <v>651</v>
      </c>
      <c r="D46" s="102" t="s">
        <v>652</v>
      </c>
      <c r="E46" s="153"/>
      <c r="F46" s="1"/>
    </row>
    <row r="47" spans="1:6" ht="120.5" thickBot="1" x14ac:dyDescent="0.4">
      <c r="A47" s="1"/>
      <c r="B47" s="189"/>
      <c r="C47" s="92" t="s">
        <v>653</v>
      </c>
      <c r="D47" s="93" t="s">
        <v>654</v>
      </c>
      <c r="E47" s="152"/>
      <c r="F47" s="1"/>
    </row>
    <row r="48" spans="1:6" ht="60" x14ac:dyDescent="0.35">
      <c r="A48" s="1"/>
      <c r="B48" s="187" t="s">
        <v>655</v>
      </c>
      <c r="C48" s="99" t="s">
        <v>405</v>
      </c>
      <c r="D48" s="89" t="s">
        <v>656</v>
      </c>
      <c r="E48" s="150"/>
      <c r="F48" s="1"/>
    </row>
    <row r="49" spans="1:6" ht="90" x14ac:dyDescent="0.35">
      <c r="A49" s="1"/>
      <c r="B49" s="188"/>
      <c r="C49" s="97" t="s">
        <v>412</v>
      </c>
      <c r="D49" s="91" t="s">
        <v>657</v>
      </c>
      <c r="E49" s="151"/>
      <c r="F49" s="1"/>
    </row>
    <row r="50" spans="1:6" ht="30" x14ac:dyDescent="0.35">
      <c r="A50" s="1"/>
      <c r="B50" s="188"/>
      <c r="C50" s="97" t="s">
        <v>417</v>
      </c>
      <c r="D50" s="91" t="s">
        <v>658</v>
      </c>
      <c r="E50" s="151"/>
      <c r="F50" s="1"/>
    </row>
    <row r="51" spans="1:6" ht="75" x14ac:dyDescent="0.35">
      <c r="A51" s="1"/>
      <c r="B51" s="188"/>
      <c r="C51" s="90" t="s">
        <v>421</v>
      </c>
      <c r="D51" s="91" t="s">
        <v>659</v>
      </c>
      <c r="E51" s="151"/>
      <c r="F51" s="1"/>
    </row>
    <row r="52" spans="1:6" ht="60" x14ac:dyDescent="0.35">
      <c r="A52" s="1"/>
      <c r="B52" s="188"/>
      <c r="C52" s="90" t="s">
        <v>424</v>
      </c>
      <c r="D52" s="91" t="s">
        <v>660</v>
      </c>
      <c r="E52" s="151"/>
      <c r="F52" s="1"/>
    </row>
    <row r="53" spans="1:6" ht="60.5" thickBot="1" x14ac:dyDescent="0.4">
      <c r="A53" s="1"/>
      <c r="B53" s="189"/>
      <c r="C53" s="92" t="s">
        <v>428</v>
      </c>
      <c r="D53" s="93" t="s">
        <v>661</v>
      </c>
      <c r="E53" s="152"/>
      <c r="F53" s="1"/>
    </row>
    <row r="54" spans="1:6" ht="45" x14ac:dyDescent="0.35">
      <c r="A54" s="1"/>
      <c r="B54" s="187" t="s">
        <v>662</v>
      </c>
      <c r="C54" s="99" t="s">
        <v>437</v>
      </c>
      <c r="D54" s="95" t="s">
        <v>663</v>
      </c>
      <c r="E54" s="150"/>
      <c r="F54" s="1"/>
    </row>
    <row r="55" spans="1:6" ht="45" x14ac:dyDescent="0.35">
      <c r="A55" s="1"/>
      <c r="B55" s="188"/>
      <c r="C55" s="97" t="s">
        <v>442</v>
      </c>
      <c r="D55" s="91" t="s">
        <v>664</v>
      </c>
      <c r="E55" s="151"/>
      <c r="F55" s="1"/>
    </row>
    <row r="56" spans="1:6" ht="30" x14ac:dyDescent="0.35">
      <c r="A56" s="1"/>
      <c r="B56" s="188"/>
      <c r="C56" s="97" t="s">
        <v>445</v>
      </c>
      <c r="D56" s="91" t="s">
        <v>665</v>
      </c>
      <c r="E56" s="151"/>
      <c r="F56" s="1"/>
    </row>
    <row r="57" spans="1:6" ht="30" x14ac:dyDescent="0.35">
      <c r="A57" s="1"/>
      <c r="B57" s="188"/>
      <c r="C57" s="90" t="s">
        <v>448</v>
      </c>
      <c r="D57" s="91" t="s">
        <v>666</v>
      </c>
      <c r="E57" s="151"/>
      <c r="F57" s="1"/>
    </row>
    <row r="58" spans="1:6" ht="60.5" thickBot="1" x14ac:dyDescent="0.4">
      <c r="A58" s="1"/>
      <c r="B58" s="189"/>
      <c r="C58" s="92" t="s">
        <v>451</v>
      </c>
      <c r="D58" s="93" t="s">
        <v>667</v>
      </c>
      <c r="E58" s="152"/>
      <c r="F58" s="1"/>
    </row>
    <row r="59" spans="1:6" ht="360" x14ac:dyDescent="0.35">
      <c r="A59" s="1"/>
      <c r="B59" s="187" t="s">
        <v>668</v>
      </c>
      <c r="C59" s="99" t="s">
        <v>459</v>
      </c>
      <c r="D59" s="95" t="s">
        <v>669</v>
      </c>
      <c r="E59" s="150"/>
      <c r="F59" s="1"/>
    </row>
    <row r="60" spans="1:6" ht="45" x14ac:dyDescent="0.35">
      <c r="A60" s="1"/>
      <c r="B60" s="188"/>
      <c r="C60" s="90" t="s">
        <v>466</v>
      </c>
      <c r="D60" s="91" t="s">
        <v>670</v>
      </c>
      <c r="E60" s="151"/>
      <c r="F60" s="1"/>
    </row>
    <row r="61" spans="1:6" ht="60" x14ac:dyDescent="0.35">
      <c r="A61" s="1"/>
      <c r="B61" s="188"/>
      <c r="C61" s="90" t="s">
        <v>477</v>
      </c>
      <c r="D61" s="91" t="s">
        <v>671</v>
      </c>
      <c r="E61" s="151"/>
      <c r="F61" s="1"/>
    </row>
    <row r="62" spans="1:6" ht="75.5" thickBot="1" x14ac:dyDescent="0.4">
      <c r="A62" s="1"/>
      <c r="B62" s="189"/>
      <c r="C62" s="92" t="s">
        <v>482</v>
      </c>
      <c r="D62" s="93" t="s">
        <v>672</v>
      </c>
      <c r="E62" s="152"/>
      <c r="F62" s="1"/>
    </row>
    <row r="63" spans="1:6" ht="60" x14ac:dyDescent="0.35">
      <c r="A63" s="1"/>
      <c r="B63" s="187" t="s">
        <v>673</v>
      </c>
      <c r="C63" s="99" t="s">
        <v>490</v>
      </c>
      <c r="D63" s="95" t="s">
        <v>674</v>
      </c>
      <c r="E63" s="150"/>
      <c r="F63" s="1"/>
    </row>
    <row r="64" spans="1:6" ht="45" x14ac:dyDescent="0.35">
      <c r="A64" s="1"/>
      <c r="B64" s="188"/>
      <c r="C64" s="97" t="s">
        <v>495</v>
      </c>
      <c r="D64" s="91" t="s">
        <v>675</v>
      </c>
      <c r="E64" s="151"/>
      <c r="F64" s="1"/>
    </row>
    <row r="65" spans="1:6" ht="45" x14ac:dyDescent="0.35">
      <c r="A65" s="1"/>
      <c r="B65" s="188"/>
      <c r="C65" s="97" t="s">
        <v>499</v>
      </c>
      <c r="D65" s="91" t="s">
        <v>676</v>
      </c>
      <c r="E65" s="151"/>
      <c r="F65" s="1"/>
    </row>
    <row r="66" spans="1:6" ht="30" x14ac:dyDescent="0.35">
      <c r="A66" s="1"/>
      <c r="B66" s="188"/>
      <c r="C66" s="90" t="s">
        <v>504</v>
      </c>
      <c r="D66" s="91" t="s">
        <v>677</v>
      </c>
      <c r="E66" s="151"/>
      <c r="F66" s="1"/>
    </row>
    <row r="67" spans="1:6" ht="30" x14ac:dyDescent="0.35">
      <c r="A67" s="1"/>
      <c r="B67" s="188"/>
      <c r="C67" s="90" t="s">
        <v>508</v>
      </c>
      <c r="D67" s="91" t="s">
        <v>678</v>
      </c>
      <c r="E67" s="151"/>
      <c r="F67" s="1"/>
    </row>
    <row r="68" spans="1:6" ht="75" x14ac:dyDescent="0.35">
      <c r="A68" s="1"/>
      <c r="B68" s="188"/>
      <c r="C68" s="90" t="s">
        <v>512</v>
      </c>
      <c r="D68" s="91" t="s">
        <v>679</v>
      </c>
      <c r="E68" s="151"/>
      <c r="F68" s="1"/>
    </row>
    <row r="69" spans="1:6" ht="75" x14ac:dyDescent="0.35">
      <c r="A69" s="1"/>
      <c r="B69" s="188"/>
      <c r="C69" s="90" t="s">
        <v>523</v>
      </c>
      <c r="D69" s="91" t="s">
        <v>680</v>
      </c>
      <c r="E69" s="151"/>
      <c r="F69" s="1"/>
    </row>
    <row r="70" spans="1:6" ht="60" x14ac:dyDescent="0.35">
      <c r="A70" s="1"/>
      <c r="B70" s="188"/>
      <c r="C70" s="90" t="s">
        <v>540</v>
      </c>
      <c r="D70" s="91" t="s">
        <v>681</v>
      </c>
      <c r="E70" s="151"/>
      <c r="F70" s="1"/>
    </row>
    <row r="71" spans="1:6" ht="45" x14ac:dyDescent="0.35">
      <c r="A71" s="1"/>
      <c r="B71" s="188"/>
      <c r="C71" s="105" t="s">
        <v>550</v>
      </c>
      <c r="D71" s="91" t="s">
        <v>682</v>
      </c>
      <c r="E71" s="151"/>
      <c r="F71" s="1"/>
    </row>
    <row r="72" spans="1:6" ht="60" x14ac:dyDescent="0.35">
      <c r="A72" s="1"/>
      <c r="B72" s="188"/>
      <c r="C72" s="90" t="s">
        <v>559</v>
      </c>
      <c r="D72" s="91" t="s">
        <v>683</v>
      </c>
      <c r="E72" s="151"/>
      <c r="F72" s="1"/>
    </row>
    <row r="73" spans="1:6" ht="60" x14ac:dyDescent="0.35">
      <c r="A73" s="1"/>
      <c r="B73" s="188"/>
      <c r="C73" s="90" t="s">
        <v>562</v>
      </c>
      <c r="D73" s="91" t="s">
        <v>684</v>
      </c>
      <c r="E73" s="151"/>
      <c r="F73" s="1"/>
    </row>
    <row r="74" spans="1:6" ht="30.5" thickBot="1" x14ac:dyDescent="0.4">
      <c r="A74" s="1"/>
      <c r="B74" s="189"/>
      <c r="C74" s="92" t="s">
        <v>571</v>
      </c>
      <c r="D74" s="93" t="s">
        <v>685</v>
      </c>
      <c r="E74" s="152"/>
      <c r="F74" s="1"/>
    </row>
    <row r="75" spans="1:6" x14ac:dyDescent="0.35">
      <c r="A75" s="1"/>
      <c r="B75" s="1"/>
      <c r="C75" s="1"/>
      <c r="D75" s="1"/>
      <c r="E75" s="1"/>
      <c r="F75" s="1"/>
    </row>
    <row r="76" spans="1:6" x14ac:dyDescent="0.35">
      <c r="A76" s="1"/>
      <c r="B76" s="1"/>
      <c r="C76" s="1"/>
      <c r="D76" s="1"/>
      <c r="E76" s="1"/>
      <c r="F76" s="1"/>
    </row>
    <row r="77" spans="1:6" x14ac:dyDescent="0.35">
      <c r="A77" s="1"/>
      <c r="B77" s="1"/>
      <c r="C77" s="1"/>
      <c r="D77" s="1"/>
      <c r="E77" s="1"/>
      <c r="F77" s="1"/>
    </row>
  </sheetData>
  <sheetProtection formatCells="0" formatRows="0" autoFilter="0" pivotTables="0"/>
  <autoFilter ref="B2:E74" xr:uid="{5BC72F75-9D60-445D-819A-A47E83BA23E8}"/>
  <mergeCells count="11">
    <mergeCell ref="B32:B36"/>
    <mergeCell ref="A1:F1"/>
    <mergeCell ref="B3:B10"/>
    <mergeCell ref="B11:B16"/>
    <mergeCell ref="B17:B22"/>
    <mergeCell ref="B23:B31"/>
    <mergeCell ref="B37:B47"/>
    <mergeCell ref="B48:B53"/>
    <mergeCell ref="B54:B58"/>
    <mergeCell ref="B59:B62"/>
    <mergeCell ref="B63:B7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95ED7-BB2E-4624-A433-162F11B74D56}">
  <dimension ref="A1:J266"/>
  <sheetViews>
    <sheetView zoomScaleNormal="100" workbookViewId="0">
      <pane ySplit="1" topLeftCell="A223" activePane="bottomLeft" state="frozen"/>
      <selection pane="bottomLeft" activeCell="G227" sqref="G227"/>
    </sheetView>
  </sheetViews>
  <sheetFormatPr defaultColWidth="11.54296875" defaultRowHeight="15" x14ac:dyDescent="0.4"/>
  <cols>
    <col min="1" max="2" width="11.54296875" style="106"/>
    <col min="3" max="3" width="22.54296875" style="107" customWidth="1"/>
    <col min="4" max="4" width="13.26953125" style="108" customWidth="1"/>
    <col min="5" max="5" width="9.7265625" style="108" bestFit="1" customWidth="1"/>
    <col min="6" max="6" width="45.7265625" style="106" customWidth="1"/>
    <col min="7" max="7" width="15" style="108" bestFit="1" customWidth="1"/>
    <col min="8" max="8" width="48.26953125" style="106" customWidth="1"/>
    <col min="9" max="9" width="22.26953125" style="106" customWidth="1"/>
    <col min="10" max="10" width="3" style="106" customWidth="1"/>
    <col min="11" max="16384" width="11.54296875" style="106"/>
  </cols>
  <sheetData>
    <row r="1" spans="1:10" s="109" customFormat="1" x14ac:dyDescent="0.4">
      <c r="A1" s="3"/>
      <c r="B1" s="3" t="s">
        <v>11</v>
      </c>
      <c r="C1" s="4" t="s">
        <v>12</v>
      </c>
      <c r="D1" s="4" t="s">
        <v>13</v>
      </c>
      <c r="E1" s="4" t="s">
        <v>14</v>
      </c>
      <c r="F1" s="4" t="s">
        <v>15</v>
      </c>
      <c r="G1" s="4" t="s">
        <v>16</v>
      </c>
      <c r="H1" s="4" t="s">
        <v>17</v>
      </c>
      <c r="I1" s="5" t="s">
        <v>18</v>
      </c>
      <c r="J1" s="3"/>
    </row>
    <row r="2" spans="1:10" x14ac:dyDescent="0.4">
      <c r="A2" s="6" t="s">
        <v>19</v>
      </c>
      <c r="B2" s="6"/>
      <c r="C2" s="7"/>
      <c r="D2" s="7"/>
      <c r="E2" s="7"/>
      <c r="F2" s="6"/>
      <c r="G2" s="8" t="s">
        <v>19</v>
      </c>
      <c r="H2" s="9" t="s">
        <v>20</v>
      </c>
      <c r="I2" s="6"/>
      <c r="J2" s="6"/>
    </row>
    <row r="3" spans="1:10" x14ac:dyDescent="0.4">
      <c r="A3" s="6" t="s">
        <v>21</v>
      </c>
      <c r="B3" s="6"/>
      <c r="C3" s="7"/>
      <c r="D3" s="7"/>
      <c r="E3" s="7"/>
      <c r="F3" s="6"/>
      <c r="G3" s="8" t="s">
        <v>21</v>
      </c>
      <c r="H3" s="9" t="s">
        <v>20</v>
      </c>
      <c r="I3" s="6"/>
      <c r="J3" s="6"/>
    </row>
    <row r="4" spans="1:10" x14ac:dyDescent="0.4">
      <c r="A4" s="6" t="s">
        <v>22</v>
      </c>
      <c r="B4" s="6"/>
      <c r="C4" s="7"/>
      <c r="D4" s="7"/>
      <c r="E4" s="7"/>
      <c r="F4" s="6"/>
      <c r="G4" s="8" t="s">
        <v>22</v>
      </c>
      <c r="H4" s="9" t="s">
        <v>20</v>
      </c>
      <c r="I4" s="6"/>
      <c r="J4" s="6"/>
    </row>
    <row r="5" spans="1:10" x14ac:dyDescent="0.4">
      <c r="A5" s="6"/>
      <c r="B5" s="6"/>
      <c r="C5" s="7"/>
      <c r="D5" s="7"/>
      <c r="E5" s="7"/>
      <c r="F5" s="6"/>
      <c r="G5" s="8"/>
      <c r="H5" s="9" t="s">
        <v>23</v>
      </c>
      <c r="I5" s="6"/>
      <c r="J5" s="6"/>
    </row>
    <row r="6" spans="1:10" x14ac:dyDescent="0.4">
      <c r="A6" s="6"/>
      <c r="B6" s="6"/>
      <c r="C6" s="7"/>
      <c r="D6" s="7"/>
      <c r="E6" s="7"/>
      <c r="F6" s="6"/>
      <c r="G6" s="8"/>
      <c r="H6" s="144" t="s">
        <v>24</v>
      </c>
      <c r="I6" s="6"/>
      <c r="J6" s="6"/>
    </row>
    <row r="7" spans="1:10" x14ac:dyDescent="0.4">
      <c r="A7" s="6"/>
      <c r="B7" s="6"/>
      <c r="C7" s="7"/>
      <c r="D7" s="7"/>
      <c r="E7" s="7"/>
      <c r="F7" s="6"/>
      <c r="G7" s="8"/>
      <c r="H7" s="61" t="s">
        <v>25</v>
      </c>
      <c r="I7" s="6"/>
      <c r="J7" s="6"/>
    </row>
    <row r="8" spans="1:10" x14ac:dyDescent="0.4">
      <c r="A8" s="6"/>
      <c r="B8" s="6"/>
      <c r="C8" s="7"/>
      <c r="D8" s="7"/>
      <c r="E8" s="7"/>
      <c r="F8" s="6"/>
      <c r="G8" s="8"/>
      <c r="H8" s="61" t="s">
        <v>26</v>
      </c>
      <c r="I8" s="6"/>
      <c r="J8" s="6"/>
    </row>
    <row r="9" spans="1:10" x14ac:dyDescent="0.4">
      <c r="A9" s="6"/>
      <c r="B9" s="6"/>
      <c r="C9" s="7"/>
      <c r="D9" s="7"/>
      <c r="E9" s="7"/>
      <c r="F9" s="6"/>
      <c r="G9" s="8"/>
      <c r="H9" s="61" t="s">
        <v>27</v>
      </c>
      <c r="I9" s="6"/>
      <c r="J9" s="6"/>
    </row>
    <row r="10" spans="1:10" ht="15.5" thickBot="1" x14ac:dyDescent="0.45">
      <c r="A10" s="6"/>
      <c r="B10" s="6"/>
      <c r="C10" s="8"/>
      <c r="D10" s="7"/>
      <c r="E10" s="7"/>
      <c r="F10" s="6"/>
      <c r="G10" s="8"/>
      <c r="H10" s="61" t="s">
        <v>28</v>
      </c>
      <c r="I10" s="6"/>
      <c r="J10" s="6"/>
    </row>
    <row r="11" spans="1:10" ht="45" x14ac:dyDescent="0.4">
      <c r="A11" s="6"/>
      <c r="B11" s="173" t="s">
        <v>29</v>
      </c>
      <c r="C11" s="10">
        <v>1</v>
      </c>
      <c r="D11" s="11" t="s">
        <v>30</v>
      </c>
      <c r="E11" s="10" t="s">
        <v>31</v>
      </c>
      <c r="F11" s="12" t="s">
        <v>32</v>
      </c>
      <c r="G11" s="10" t="s">
        <v>21</v>
      </c>
      <c r="H11" s="12" t="s">
        <v>33</v>
      </c>
      <c r="I11" s="13" t="s">
        <v>34</v>
      </c>
      <c r="J11" s="6"/>
    </row>
    <row r="12" spans="1:10" ht="30" x14ac:dyDescent="0.4">
      <c r="A12" s="6"/>
      <c r="B12" s="174"/>
      <c r="C12" s="8">
        <v>2</v>
      </c>
      <c r="D12" s="14" t="s">
        <v>35</v>
      </c>
      <c r="E12" s="8" t="s">
        <v>36</v>
      </c>
      <c r="F12" s="15" t="s">
        <v>37</v>
      </c>
      <c r="G12" s="8" t="s">
        <v>21</v>
      </c>
      <c r="H12" s="15" t="s">
        <v>38</v>
      </c>
      <c r="I12" s="16" t="s">
        <v>34</v>
      </c>
      <c r="J12" s="6"/>
    </row>
    <row r="13" spans="1:10" ht="30" x14ac:dyDescent="0.4">
      <c r="A13" s="6"/>
      <c r="B13" s="174"/>
      <c r="C13" s="8">
        <v>3</v>
      </c>
      <c r="D13" s="17" t="s">
        <v>35</v>
      </c>
      <c r="E13" s="7" t="s">
        <v>36</v>
      </c>
      <c r="F13" s="15" t="s">
        <v>39</v>
      </c>
      <c r="G13" s="7" t="s">
        <v>21</v>
      </c>
      <c r="H13" s="100" t="s">
        <v>40</v>
      </c>
      <c r="I13" s="16" t="s">
        <v>41</v>
      </c>
      <c r="J13" s="6"/>
    </row>
    <row r="14" spans="1:10" ht="30.5" thickBot="1" x14ac:dyDescent="0.45">
      <c r="A14" s="6"/>
      <c r="B14" s="174"/>
      <c r="C14" s="8">
        <v>4</v>
      </c>
      <c r="D14" s="14" t="s">
        <v>35</v>
      </c>
      <c r="E14" s="8" t="s">
        <v>36</v>
      </c>
      <c r="F14" s="15" t="s">
        <v>42</v>
      </c>
      <c r="G14" s="8" t="s">
        <v>21</v>
      </c>
      <c r="H14" s="15" t="s">
        <v>43</v>
      </c>
      <c r="I14" s="16" t="s">
        <v>34</v>
      </c>
      <c r="J14" s="6"/>
    </row>
    <row r="15" spans="1:10" ht="60" x14ac:dyDescent="0.4">
      <c r="A15" s="6"/>
      <c r="B15" s="174"/>
      <c r="C15" s="121">
        <v>5</v>
      </c>
      <c r="D15" s="14" t="s">
        <v>44</v>
      </c>
      <c r="E15" s="8" t="s">
        <v>36</v>
      </c>
      <c r="F15" s="122" t="s">
        <v>45</v>
      </c>
      <c r="G15" s="8" t="s">
        <v>21</v>
      </c>
      <c r="H15" s="15" t="s">
        <v>46</v>
      </c>
      <c r="I15" s="16" t="s">
        <v>47</v>
      </c>
      <c r="J15" s="6"/>
    </row>
    <row r="16" spans="1:10" ht="45.5" thickBot="1" x14ac:dyDescent="0.45">
      <c r="A16" s="6"/>
      <c r="B16" s="174"/>
      <c r="C16" s="121">
        <v>5</v>
      </c>
      <c r="D16" s="14" t="s">
        <v>44</v>
      </c>
      <c r="E16" s="8" t="s">
        <v>36</v>
      </c>
      <c r="F16" s="123" t="s">
        <v>45</v>
      </c>
      <c r="G16" s="8" t="s">
        <v>21</v>
      </c>
      <c r="H16" s="15" t="s">
        <v>48</v>
      </c>
      <c r="I16" s="16" t="s">
        <v>34</v>
      </c>
      <c r="J16" s="6"/>
    </row>
    <row r="17" spans="1:10" ht="45.5" thickBot="1" x14ac:dyDescent="0.45">
      <c r="A17" s="6"/>
      <c r="B17" s="174"/>
      <c r="C17" s="8">
        <v>6</v>
      </c>
      <c r="D17" s="14" t="s">
        <v>44</v>
      </c>
      <c r="E17" s="8" t="s">
        <v>36</v>
      </c>
      <c r="F17" s="15" t="s">
        <v>49</v>
      </c>
      <c r="G17" s="8" t="s">
        <v>21</v>
      </c>
      <c r="H17" s="15" t="s">
        <v>50</v>
      </c>
      <c r="I17" s="16" t="s">
        <v>34</v>
      </c>
      <c r="J17" s="6"/>
    </row>
    <row r="18" spans="1:10" ht="45" x14ac:dyDescent="0.4">
      <c r="A18" s="6"/>
      <c r="B18" s="174"/>
      <c r="C18" s="121">
        <v>7</v>
      </c>
      <c r="D18" s="14" t="s">
        <v>44</v>
      </c>
      <c r="E18" s="8" t="s">
        <v>36</v>
      </c>
      <c r="F18" s="122" t="s">
        <v>51</v>
      </c>
      <c r="G18" s="8" t="s">
        <v>21</v>
      </c>
      <c r="H18" s="15" t="s">
        <v>52</v>
      </c>
      <c r="I18" s="16" t="s">
        <v>41</v>
      </c>
      <c r="J18" s="6"/>
    </row>
    <row r="19" spans="1:10" ht="45.5" thickBot="1" x14ac:dyDescent="0.45">
      <c r="A19" s="6"/>
      <c r="B19" s="174"/>
      <c r="C19" s="121">
        <v>7</v>
      </c>
      <c r="D19" s="14" t="s">
        <v>44</v>
      </c>
      <c r="E19" s="8" t="s">
        <v>36</v>
      </c>
      <c r="F19" s="123" t="s">
        <v>51</v>
      </c>
      <c r="G19" s="8" t="s">
        <v>21</v>
      </c>
      <c r="H19" s="15" t="s">
        <v>53</v>
      </c>
      <c r="I19" s="65" t="s">
        <v>54</v>
      </c>
      <c r="J19" s="6"/>
    </row>
    <row r="20" spans="1:10" ht="60" x14ac:dyDescent="0.4">
      <c r="A20" s="6"/>
      <c r="B20" s="174"/>
      <c r="C20" s="121">
        <v>8</v>
      </c>
      <c r="D20" s="18" t="s">
        <v>55</v>
      </c>
      <c r="E20" s="8" t="s">
        <v>31</v>
      </c>
      <c r="F20" s="122" t="s">
        <v>56</v>
      </c>
      <c r="G20" s="8" t="s">
        <v>21</v>
      </c>
      <c r="H20" s="15" t="s">
        <v>57</v>
      </c>
      <c r="I20" s="16" t="s">
        <v>34</v>
      </c>
      <c r="J20" s="6"/>
    </row>
    <row r="21" spans="1:10" ht="60" x14ac:dyDescent="0.4">
      <c r="A21" s="6"/>
      <c r="B21" s="174"/>
      <c r="C21" s="121">
        <v>8</v>
      </c>
      <c r="D21" s="18" t="s">
        <v>55</v>
      </c>
      <c r="E21" s="8" t="s">
        <v>31</v>
      </c>
      <c r="F21" s="124" t="s">
        <v>56</v>
      </c>
      <c r="G21" s="8" t="s">
        <v>21</v>
      </c>
      <c r="H21" s="15" t="s">
        <v>58</v>
      </c>
      <c r="I21" s="16" t="s">
        <v>47</v>
      </c>
      <c r="J21" s="6"/>
    </row>
    <row r="22" spans="1:10" ht="60.5" thickBot="1" x14ac:dyDescent="0.45">
      <c r="A22" s="6"/>
      <c r="B22" s="174"/>
      <c r="C22" s="121">
        <v>8</v>
      </c>
      <c r="D22" s="18" t="s">
        <v>55</v>
      </c>
      <c r="E22" s="8" t="s">
        <v>31</v>
      </c>
      <c r="F22" s="123" t="s">
        <v>56</v>
      </c>
      <c r="G22" s="8" t="s">
        <v>21</v>
      </c>
      <c r="H22" s="15" t="s">
        <v>59</v>
      </c>
      <c r="I22" s="16" t="s">
        <v>41</v>
      </c>
      <c r="J22" s="6"/>
    </row>
    <row r="23" spans="1:10" ht="45" x14ac:dyDescent="0.4">
      <c r="A23" s="6"/>
      <c r="B23" s="174"/>
      <c r="C23" s="8">
        <v>9</v>
      </c>
      <c r="D23" s="18" t="s">
        <v>55</v>
      </c>
      <c r="E23" s="8" t="s">
        <v>31</v>
      </c>
      <c r="F23" s="2" t="s">
        <v>60</v>
      </c>
      <c r="G23" s="8" t="s">
        <v>21</v>
      </c>
      <c r="H23" s="15" t="s">
        <v>61</v>
      </c>
      <c r="I23" s="16" t="s">
        <v>41</v>
      </c>
      <c r="J23" s="6"/>
    </row>
    <row r="24" spans="1:10" ht="30" x14ac:dyDescent="0.4">
      <c r="A24" s="6"/>
      <c r="B24" s="174"/>
      <c r="C24" s="8">
        <v>10</v>
      </c>
      <c r="D24" s="18" t="s">
        <v>55</v>
      </c>
      <c r="E24" s="8" t="s">
        <v>31</v>
      </c>
      <c r="F24" s="2" t="s">
        <v>62</v>
      </c>
      <c r="G24" s="8" t="s">
        <v>21</v>
      </c>
      <c r="H24" s="2" t="s">
        <v>63</v>
      </c>
      <c r="I24" s="65" t="s">
        <v>54</v>
      </c>
      <c r="J24" s="6"/>
    </row>
    <row r="25" spans="1:10" ht="60" x14ac:dyDescent="0.4">
      <c r="A25" s="6"/>
      <c r="B25" s="174"/>
      <c r="C25" s="8">
        <v>11</v>
      </c>
      <c r="D25" s="14" t="s">
        <v>64</v>
      </c>
      <c r="E25" s="8" t="s">
        <v>36</v>
      </c>
      <c r="F25" s="2" t="s">
        <v>65</v>
      </c>
      <c r="G25" s="8" t="s">
        <v>21</v>
      </c>
      <c r="H25" s="2" t="s">
        <v>66</v>
      </c>
      <c r="I25" s="16" t="s">
        <v>41</v>
      </c>
      <c r="J25" s="6"/>
    </row>
    <row r="26" spans="1:10" ht="90" x14ac:dyDescent="0.4">
      <c r="A26" s="6"/>
      <c r="B26" s="174"/>
      <c r="C26" s="8">
        <v>12</v>
      </c>
      <c r="D26" s="14" t="s">
        <v>64</v>
      </c>
      <c r="E26" s="8" t="s">
        <v>36</v>
      </c>
      <c r="F26" s="2" t="s">
        <v>67</v>
      </c>
      <c r="G26" s="8" t="s">
        <v>21</v>
      </c>
      <c r="H26" s="2" t="s">
        <v>68</v>
      </c>
      <c r="I26" s="16" t="s">
        <v>34</v>
      </c>
      <c r="J26" s="6"/>
    </row>
    <row r="27" spans="1:10" ht="60" x14ac:dyDescent="0.4">
      <c r="A27" s="6"/>
      <c r="B27" s="174"/>
      <c r="C27" s="8">
        <v>13</v>
      </c>
      <c r="D27" s="14" t="s">
        <v>69</v>
      </c>
      <c r="E27" s="8" t="s">
        <v>36</v>
      </c>
      <c r="F27" s="2" t="s">
        <v>70</v>
      </c>
      <c r="G27" s="19" t="s">
        <v>19</v>
      </c>
      <c r="H27" s="20" t="s">
        <v>71</v>
      </c>
      <c r="I27" s="65" t="s">
        <v>54</v>
      </c>
      <c r="J27" s="6"/>
    </row>
    <row r="28" spans="1:10" ht="60" x14ac:dyDescent="0.4">
      <c r="A28" s="6"/>
      <c r="B28" s="174"/>
      <c r="C28" s="8">
        <v>14</v>
      </c>
      <c r="D28" s="14" t="s">
        <v>69</v>
      </c>
      <c r="E28" s="8" t="s">
        <v>36</v>
      </c>
      <c r="F28" s="2" t="s">
        <v>72</v>
      </c>
      <c r="G28" s="8" t="s">
        <v>21</v>
      </c>
      <c r="H28" s="2" t="s">
        <v>73</v>
      </c>
      <c r="I28" s="16" t="s">
        <v>34</v>
      </c>
      <c r="J28" s="6"/>
    </row>
    <row r="29" spans="1:10" ht="45" x14ac:dyDescent="0.4">
      <c r="A29" s="6"/>
      <c r="B29" s="174"/>
      <c r="C29" s="8">
        <v>15</v>
      </c>
      <c r="D29" s="14" t="s">
        <v>69</v>
      </c>
      <c r="E29" s="8" t="s">
        <v>36</v>
      </c>
      <c r="F29" s="2" t="s">
        <v>74</v>
      </c>
      <c r="G29" s="8" t="s">
        <v>21</v>
      </c>
      <c r="H29" s="2" t="s">
        <v>75</v>
      </c>
      <c r="I29" s="65" t="s">
        <v>76</v>
      </c>
      <c r="J29" s="6"/>
    </row>
    <row r="30" spans="1:10" ht="30" x14ac:dyDescent="0.4">
      <c r="A30" s="6"/>
      <c r="B30" s="174"/>
      <c r="C30" s="8">
        <v>16</v>
      </c>
      <c r="D30" s="14" t="s">
        <v>69</v>
      </c>
      <c r="E30" s="8" t="s">
        <v>36</v>
      </c>
      <c r="F30" s="2" t="s">
        <v>77</v>
      </c>
      <c r="G30" s="8" t="s">
        <v>21</v>
      </c>
      <c r="H30" s="2" t="s">
        <v>78</v>
      </c>
      <c r="I30" s="65" t="s">
        <v>76</v>
      </c>
      <c r="J30" s="6"/>
    </row>
    <row r="31" spans="1:10" ht="60" x14ac:dyDescent="0.4">
      <c r="A31" s="6"/>
      <c r="B31" s="174"/>
      <c r="C31" s="8">
        <v>17</v>
      </c>
      <c r="D31" s="14" t="s">
        <v>69</v>
      </c>
      <c r="E31" s="8" t="s">
        <v>36</v>
      </c>
      <c r="F31" s="2" t="s">
        <v>79</v>
      </c>
      <c r="G31" s="8" t="s">
        <v>21</v>
      </c>
      <c r="H31" s="2" t="s">
        <v>80</v>
      </c>
      <c r="I31" s="65" t="s">
        <v>41</v>
      </c>
      <c r="J31" s="6"/>
    </row>
    <row r="32" spans="1:10" ht="75" x14ac:dyDescent="0.4">
      <c r="A32" s="6"/>
      <c r="B32" s="174"/>
      <c r="C32" s="8">
        <v>18</v>
      </c>
      <c r="D32" s="14" t="s">
        <v>69</v>
      </c>
      <c r="E32" s="8" t="s">
        <v>36</v>
      </c>
      <c r="F32" s="15" t="s">
        <v>81</v>
      </c>
      <c r="G32" s="8" t="s">
        <v>21</v>
      </c>
      <c r="H32" s="2" t="s">
        <v>82</v>
      </c>
      <c r="I32" s="65" t="s">
        <v>76</v>
      </c>
      <c r="J32" s="6"/>
    </row>
    <row r="33" spans="1:10" ht="45" x14ac:dyDescent="0.4">
      <c r="A33" s="6"/>
      <c r="B33" s="174"/>
      <c r="C33" s="8">
        <v>19</v>
      </c>
      <c r="D33" s="14" t="s">
        <v>69</v>
      </c>
      <c r="E33" s="8" t="s">
        <v>36</v>
      </c>
      <c r="F33" s="15" t="s">
        <v>83</v>
      </c>
      <c r="G33" s="8" t="s">
        <v>21</v>
      </c>
      <c r="H33" s="2" t="s">
        <v>84</v>
      </c>
      <c r="I33" s="65" t="s">
        <v>54</v>
      </c>
      <c r="J33" s="6"/>
    </row>
    <row r="34" spans="1:10" ht="45.5" thickBot="1" x14ac:dyDescent="0.45">
      <c r="A34" s="6"/>
      <c r="B34" s="174"/>
      <c r="C34" s="8">
        <v>20</v>
      </c>
      <c r="D34" s="14" t="s">
        <v>85</v>
      </c>
      <c r="E34" s="8" t="s">
        <v>36</v>
      </c>
      <c r="F34" s="2" t="s">
        <v>86</v>
      </c>
      <c r="G34" s="8" t="s">
        <v>21</v>
      </c>
      <c r="H34" s="2" t="s">
        <v>87</v>
      </c>
      <c r="I34" s="16" t="s">
        <v>34</v>
      </c>
      <c r="J34" s="6"/>
    </row>
    <row r="35" spans="1:10" ht="30" x14ac:dyDescent="0.4">
      <c r="A35" s="6"/>
      <c r="B35" s="174"/>
      <c r="C35" s="121">
        <v>21</v>
      </c>
      <c r="D35" s="14" t="s">
        <v>85</v>
      </c>
      <c r="E35" s="8" t="s">
        <v>36</v>
      </c>
      <c r="F35" s="125" t="s">
        <v>88</v>
      </c>
      <c r="G35" s="8" t="s">
        <v>21</v>
      </c>
      <c r="H35" s="2" t="s">
        <v>89</v>
      </c>
      <c r="I35" s="16" t="s">
        <v>47</v>
      </c>
      <c r="J35" s="6"/>
    </row>
    <row r="36" spans="1:10" ht="30.5" thickBot="1" x14ac:dyDescent="0.45">
      <c r="A36" s="6"/>
      <c r="B36" s="174"/>
      <c r="C36" s="121">
        <v>21</v>
      </c>
      <c r="D36" s="14" t="s">
        <v>85</v>
      </c>
      <c r="E36" s="8" t="s">
        <v>36</v>
      </c>
      <c r="F36" s="126" t="s">
        <v>88</v>
      </c>
      <c r="G36" s="8" t="s">
        <v>21</v>
      </c>
      <c r="H36" s="2" t="s">
        <v>90</v>
      </c>
      <c r="I36" s="16" t="s">
        <v>34</v>
      </c>
      <c r="J36" s="6"/>
    </row>
    <row r="37" spans="1:10" ht="30" x14ac:dyDescent="0.4">
      <c r="A37" s="6"/>
      <c r="B37" s="174"/>
      <c r="C37" s="8">
        <v>22</v>
      </c>
      <c r="D37" s="14" t="s">
        <v>85</v>
      </c>
      <c r="E37" s="8" t="s">
        <v>36</v>
      </c>
      <c r="F37" s="2" t="s">
        <v>91</v>
      </c>
      <c r="G37" s="8" t="s">
        <v>21</v>
      </c>
      <c r="H37" s="2" t="s">
        <v>92</v>
      </c>
      <c r="I37" s="16" t="s">
        <v>41</v>
      </c>
      <c r="J37" s="6"/>
    </row>
    <row r="38" spans="1:10" ht="30.5" thickBot="1" x14ac:dyDescent="0.45">
      <c r="A38" s="6"/>
      <c r="B38" s="174"/>
      <c r="C38" s="8">
        <v>23</v>
      </c>
      <c r="D38" s="14" t="s">
        <v>85</v>
      </c>
      <c r="E38" s="8" t="s">
        <v>36</v>
      </c>
      <c r="F38" s="2" t="s">
        <v>93</v>
      </c>
      <c r="G38" s="19" t="s">
        <v>19</v>
      </c>
      <c r="H38" s="2" t="s">
        <v>94</v>
      </c>
      <c r="I38" s="16" t="s">
        <v>41</v>
      </c>
      <c r="J38" s="6"/>
    </row>
    <row r="39" spans="1:10" ht="60" x14ac:dyDescent="0.4">
      <c r="A39" s="6"/>
      <c r="B39" s="174"/>
      <c r="C39" s="121">
        <v>24</v>
      </c>
      <c r="D39" s="14" t="s">
        <v>95</v>
      </c>
      <c r="E39" s="8" t="s">
        <v>36</v>
      </c>
      <c r="F39" s="125" t="s">
        <v>96</v>
      </c>
      <c r="G39" s="8" t="s">
        <v>21</v>
      </c>
      <c r="H39" s="2" t="s">
        <v>97</v>
      </c>
      <c r="I39" s="16" t="s">
        <v>47</v>
      </c>
      <c r="J39" s="6"/>
    </row>
    <row r="40" spans="1:10" ht="60.5" thickBot="1" x14ac:dyDescent="0.45">
      <c r="A40" s="6"/>
      <c r="B40" s="175"/>
      <c r="C40" s="127">
        <v>24</v>
      </c>
      <c r="D40" s="22" t="s">
        <v>95</v>
      </c>
      <c r="E40" s="23" t="s">
        <v>36</v>
      </c>
      <c r="F40" s="126" t="s">
        <v>96</v>
      </c>
      <c r="G40" s="23" t="s">
        <v>21</v>
      </c>
      <c r="H40" s="24" t="s">
        <v>98</v>
      </c>
      <c r="I40" s="25" t="s">
        <v>34</v>
      </c>
      <c r="J40" s="6"/>
    </row>
    <row r="41" spans="1:10" ht="45.5" thickBot="1" x14ac:dyDescent="0.45">
      <c r="A41" s="6"/>
      <c r="B41" s="177" t="s">
        <v>99</v>
      </c>
      <c r="C41" s="10">
        <v>25</v>
      </c>
      <c r="D41" s="26" t="s">
        <v>100</v>
      </c>
      <c r="E41" s="10" t="s">
        <v>36</v>
      </c>
      <c r="F41" s="27" t="s">
        <v>101</v>
      </c>
      <c r="G41" s="19" t="s">
        <v>19</v>
      </c>
      <c r="H41" s="27" t="s">
        <v>102</v>
      </c>
      <c r="I41" s="13" t="s">
        <v>34</v>
      </c>
      <c r="J41" s="6"/>
    </row>
    <row r="42" spans="1:10" ht="45" x14ac:dyDescent="0.4">
      <c r="A42" s="6"/>
      <c r="B42" s="178"/>
      <c r="C42" s="121">
        <v>26</v>
      </c>
      <c r="D42" s="14" t="s">
        <v>100</v>
      </c>
      <c r="E42" s="8" t="s">
        <v>36</v>
      </c>
      <c r="F42" s="125" t="s">
        <v>103</v>
      </c>
      <c r="G42" s="48" t="s">
        <v>19</v>
      </c>
      <c r="H42" s="2" t="s">
        <v>104</v>
      </c>
      <c r="I42" s="16" t="s">
        <v>41</v>
      </c>
      <c r="J42" s="6"/>
    </row>
    <row r="43" spans="1:10" ht="30.5" thickBot="1" x14ac:dyDescent="0.45">
      <c r="A43" s="6"/>
      <c r="B43" s="178"/>
      <c r="C43" s="121">
        <v>26</v>
      </c>
      <c r="D43" s="14" t="s">
        <v>100</v>
      </c>
      <c r="E43" s="8" t="s">
        <v>36</v>
      </c>
      <c r="F43" s="126" t="s">
        <v>103</v>
      </c>
      <c r="G43" s="48" t="s">
        <v>19</v>
      </c>
      <c r="H43" s="2" t="s">
        <v>105</v>
      </c>
      <c r="I43" s="65" t="s">
        <v>34</v>
      </c>
      <c r="J43" s="6"/>
    </row>
    <row r="44" spans="1:10" ht="30" x14ac:dyDescent="0.4">
      <c r="A44" s="6"/>
      <c r="B44" s="178"/>
      <c r="C44" s="8">
        <v>27</v>
      </c>
      <c r="D44" s="14" t="s">
        <v>100</v>
      </c>
      <c r="E44" s="8" t="s">
        <v>36</v>
      </c>
      <c r="F44" s="2" t="s">
        <v>106</v>
      </c>
      <c r="G44" s="19" t="s">
        <v>19</v>
      </c>
      <c r="H44" s="2" t="s">
        <v>107</v>
      </c>
      <c r="I44" s="65" t="s">
        <v>41</v>
      </c>
      <c r="J44" s="6"/>
    </row>
    <row r="45" spans="1:10" ht="60.5" thickBot="1" x14ac:dyDescent="0.45">
      <c r="A45" s="6"/>
      <c r="B45" s="178"/>
      <c r="C45" s="8">
        <v>28</v>
      </c>
      <c r="D45" s="14" t="s">
        <v>100</v>
      </c>
      <c r="E45" s="8" t="s">
        <v>36</v>
      </c>
      <c r="F45" s="2" t="s">
        <v>108</v>
      </c>
      <c r="G45" s="8" t="s">
        <v>21</v>
      </c>
      <c r="H45" s="2" t="s">
        <v>109</v>
      </c>
      <c r="I45" s="65" t="s">
        <v>41</v>
      </c>
      <c r="J45" s="6"/>
    </row>
    <row r="46" spans="1:10" ht="45" x14ac:dyDescent="0.4">
      <c r="A46" s="6"/>
      <c r="B46" s="178"/>
      <c r="C46" s="121">
        <v>29</v>
      </c>
      <c r="D46" s="14" t="s">
        <v>100</v>
      </c>
      <c r="E46" s="8" t="s">
        <v>36</v>
      </c>
      <c r="F46" s="125" t="s">
        <v>110</v>
      </c>
      <c r="G46" s="8" t="s">
        <v>21</v>
      </c>
      <c r="H46" s="2" t="s">
        <v>111</v>
      </c>
      <c r="I46" s="65" t="s">
        <v>41</v>
      </c>
      <c r="J46" s="6"/>
    </row>
    <row r="47" spans="1:10" ht="45" x14ac:dyDescent="0.4">
      <c r="A47" s="6"/>
      <c r="B47" s="178"/>
      <c r="C47" s="121">
        <v>29</v>
      </c>
      <c r="D47" s="14" t="s">
        <v>100</v>
      </c>
      <c r="E47" s="8" t="s">
        <v>36</v>
      </c>
      <c r="F47" s="128" t="s">
        <v>110</v>
      </c>
      <c r="G47" s="8" t="s">
        <v>21</v>
      </c>
      <c r="H47" s="2" t="s">
        <v>112</v>
      </c>
      <c r="I47" s="65" t="s">
        <v>47</v>
      </c>
      <c r="J47" s="6"/>
    </row>
    <row r="48" spans="1:10" ht="45.5" thickBot="1" x14ac:dyDescent="0.45">
      <c r="A48" s="6"/>
      <c r="B48" s="178"/>
      <c r="C48" s="121">
        <v>29</v>
      </c>
      <c r="D48" s="14" t="s">
        <v>100</v>
      </c>
      <c r="E48" s="8" t="s">
        <v>36</v>
      </c>
      <c r="F48" s="126" t="s">
        <v>110</v>
      </c>
      <c r="G48" s="8" t="s">
        <v>21</v>
      </c>
      <c r="H48" s="2" t="s">
        <v>113</v>
      </c>
      <c r="I48" s="65" t="s">
        <v>34</v>
      </c>
      <c r="J48" s="6"/>
    </row>
    <row r="49" spans="1:10" ht="45.5" thickBot="1" x14ac:dyDescent="0.45">
      <c r="A49" s="6"/>
      <c r="B49" s="178"/>
      <c r="C49" s="8">
        <v>30</v>
      </c>
      <c r="D49" s="14" t="s">
        <v>100</v>
      </c>
      <c r="E49" s="8" t="s">
        <v>36</v>
      </c>
      <c r="F49" s="2" t="s">
        <v>114</v>
      </c>
      <c r="G49" s="8" t="s">
        <v>21</v>
      </c>
      <c r="H49" s="2" t="s">
        <v>115</v>
      </c>
      <c r="I49" s="65" t="s">
        <v>41</v>
      </c>
      <c r="J49" s="6"/>
    </row>
    <row r="50" spans="1:10" ht="75" x14ac:dyDescent="0.4">
      <c r="A50" s="6"/>
      <c r="B50" s="178"/>
      <c r="C50" s="121">
        <v>31</v>
      </c>
      <c r="D50" s="18" t="s">
        <v>116</v>
      </c>
      <c r="E50" s="8" t="s">
        <v>31</v>
      </c>
      <c r="F50" s="125" t="s">
        <v>117</v>
      </c>
      <c r="G50" s="8" t="s">
        <v>21</v>
      </c>
      <c r="H50" s="2" t="s">
        <v>118</v>
      </c>
      <c r="I50" s="65" t="s">
        <v>34</v>
      </c>
      <c r="J50" s="6"/>
    </row>
    <row r="51" spans="1:10" ht="75.5" thickBot="1" x14ac:dyDescent="0.45">
      <c r="A51" s="6"/>
      <c r="B51" s="178"/>
      <c r="C51" s="121">
        <v>31</v>
      </c>
      <c r="D51" s="18" t="s">
        <v>116</v>
      </c>
      <c r="E51" s="8" t="s">
        <v>31</v>
      </c>
      <c r="F51" s="126" t="s">
        <v>119</v>
      </c>
      <c r="G51" s="8" t="s">
        <v>21</v>
      </c>
      <c r="H51" s="2" t="s">
        <v>120</v>
      </c>
      <c r="I51" s="65" t="s">
        <v>41</v>
      </c>
      <c r="J51" s="6"/>
    </row>
    <row r="52" spans="1:10" ht="45" x14ac:dyDescent="0.4">
      <c r="A52" s="6"/>
      <c r="B52" s="178"/>
      <c r="C52" s="121">
        <v>32</v>
      </c>
      <c r="D52" s="18" t="s">
        <v>116</v>
      </c>
      <c r="E52" s="8" t="s">
        <v>31</v>
      </c>
      <c r="F52" s="125" t="s">
        <v>121</v>
      </c>
      <c r="G52" s="8" t="s">
        <v>21</v>
      </c>
      <c r="H52" s="2" t="s">
        <v>122</v>
      </c>
      <c r="I52" s="65" t="s">
        <v>34</v>
      </c>
      <c r="J52" s="6"/>
    </row>
    <row r="53" spans="1:10" ht="45" x14ac:dyDescent="0.4">
      <c r="A53" s="6"/>
      <c r="B53" s="178"/>
      <c r="C53" s="121">
        <v>32</v>
      </c>
      <c r="D53" s="18" t="s">
        <v>116</v>
      </c>
      <c r="E53" s="8" t="s">
        <v>31</v>
      </c>
      <c r="F53" s="128" t="s">
        <v>121</v>
      </c>
      <c r="G53" s="8" t="s">
        <v>21</v>
      </c>
      <c r="H53" s="2" t="s">
        <v>123</v>
      </c>
      <c r="I53" s="65" t="s">
        <v>41</v>
      </c>
      <c r="J53" s="6"/>
    </row>
    <row r="54" spans="1:10" ht="45.5" thickBot="1" x14ac:dyDescent="0.45">
      <c r="A54" s="6"/>
      <c r="B54" s="178"/>
      <c r="C54" s="121">
        <v>32</v>
      </c>
      <c r="D54" s="18" t="s">
        <v>116</v>
      </c>
      <c r="E54" s="8" t="s">
        <v>31</v>
      </c>
      <c r="F54" s="126" t="s">
        <v>121</v>
      </c>
      <c r="G54" s="8" t="s">
        <v>21</v>
      </c>
      <c r="H54" s="2" t="s">
        <v>124</v>
      </c>
      <c r="I54" s="65" t="s">
        <v>54</v>
      </c>
      <c r="J54" s="6"/>
    </row>
    <row r="55" spans="1:10" ht="30" x14ac:dyDescent="0.4">
      <c r="A55" s="6"/>
      <c r="B55" s="178"/>
      <c r="C55" s="121">
        <v>33</v>
      </c>
      <c r="D55" s="18" t="s">
        <v>116</v>
      </c>
      <c r="E55" s="8" t="s">
        <v>31</v>
      </c>
      <c r="F55" s="125" t="s">
        <v>125</v>
      </c>
      <c r="G55" s="8" t="s">
        <v>21</v>
      </c>
      <c r="H55" s="2" t="s">
        <v>126</v>
      </c>
      <c r="I55" s="65" t="s">
        <v>76</v>
      </c>
      <c r="J55" s="6"/>
    </row>
    <row r="56" spans="1:10" ht="30.5" thickBot="1" x14ac:dyDescent="0.45">
      <c r="A56" s="6"/>
      <c r="B56" s="178"/>
      <c r="C56" s="121">
        <v>33</v>
      </c>
      <c r="D56" s="18" t="s">
        <v>116</v>
      </c>
      <c r="E56" s="8" t="s">
        <v>31</v>
      </c>
      <c r="F56" s="126" t="s">
        <v>125</v>
      </c>
      <c r="G56" s="8" t="s">
        <v>21</v>
      </c>
      <c r="H56" s="2" t="s">
        <v>127</v>
      </c>
      <c r="I56" s="65" t="s">
        <v>34</v>
      </c>
      <c r="J56" s="6"/>
    </row>
    <row r="57" spans="1:10" ht="30.5" thickBot="1" x14ac:dyDescent="0.45">
      <c r="A57" s="6"/>
      <c r="B57" s="178"/>
      <c r="C57" s="8">
        <v>34</v>
      </c>
      <c r="D57" s="18" t="s">
        <v>116</v>
      </c>
      <c r="E57" s="8" t="s">
        <v>31</v>
      </c>
      <c r="F57" s="2" t="s">
        <v>128</v>
      </c>
      <c r="G57" s="8" t="s">
        <v>21</v>
      </c>
      <c r="H57" s="2" t="s">
        <v>129</v>
      </c>
      <c r="I57" s="65" t="s">
        <v>41</v>
      </c>
      <c r="J57" s="6"/>
    </row>
    <row r="58" spans="1:10" ht="45" x14ac:dyDescent="0.4">
      <c r="A58" s="6"/>
      <c r="B58" s="178"/>
      <c r="C58" s="121">
        <v>35</v>
      </c>
      <c r="D58" s="18" t="s">
        <v>116</v>
      </c>
      <c r="E58" s="8" t="s">
        <v>31</v>
      </c>
      <c r="F58" s="125" t="s">
        <v>130</v>
      </c>
      <c r="G58" s="8" t="s">
        <v>21</v>
      </c>
      <c r="H58" s="2" t="s">
        <v>131</v>
      </c>
      <c r="I58" s="65" t="s">
        <v>76</v>
      </c>
      <c r="J58" s="6"/>
    </row>
    <row r="59" spans="1:10" ht="30.5" thickBot="1" x14ac:dyDescent="0.45">
      <c r="A59" s="6"/>
      <c r="B59" s="178"/>
      <c r="C59" s="121">
        <v>35</v>
      </c>
      <c r="D59" s="18" t="s">
        <v>116</v>
      </c>
      <c r="E59" s="8" t="s">
        <v>31</v>
      </c>
      <c r="F59" s="126" t="s">
        <v>130</v>
      </c>
      <c r="G59" s="8" t="s">
        <v>21</v>
      </c>
      <c r="H59" s="2" t="s">
        <v>132</v>
      </c>
      <c r="I59" s="65" t="s">
        <v>54</v>
      </c>
      <c r="J59" s="6"/>
    </row>
    <row r="60" spans="1:10" ht="45" x14ac:dyDescent="0.4">
      <c r="A60" s="6"/>
      <c r="B60" s="178"/>
      <c r="C60" s="121">
        <v>36</v>
      </c>
      <c r="D60" s="18" t="s">
        <v>116</v>
      </c>
      <c r="E60" s="8" t="s">
        <v>31</v>
      </c>
      <c r="F60" s="125" t="s">
        <v>133</v>
      </c>
      <c r="G60" s="8" t="s">
        <v>21</v>
      </c>
      <c r="H60" s="2" t="s">
        <v>134</v>
      </c>
      <c r="I60" s="65" t="s">
        <v>34</v>
      </c>
      <c r="J60" s="6"/>
    </row>
    <row r="61" spans="1:10" ht="30" x14ac:dyDescent="0.4">
      <c r="A61" s="6"/>
      <c r="B61" s="178"/>
      <c r="C61" s="121">
        <v>36</v>
      </c>
      <c r="D61" s="18" t="s">
        <v>116</v>
      </c>
      <c r="E61" s="8" t="s">
        <v>31</v>
      </c>
      <c r="F61" s="128" t="s">
        <v>133</v>
      </c>
      <c r="G61" s="8" t="s">
        <v>21</v>
      </c>
      <c r="H61" s="2" t="s">
        <v>135</v>
      </c>
      <c r="I61" s="65" t="s">
        <v>41</v>
      </c>
      <c r="J61" s="6"/>
    </row>
    <row r="62" spans="1:10" ht="45.5" thickBot="1" x14ac:dyDescent="0.45">
      <c r="A62" s="6"/>
      <c r="B62" s="178"/>
      <c r="C62" s="121">
        <v>36</v>
      </c>
      <c r="D62" s="18" t="s">
        <v>116</v>
      </c>
      <c r="E62" s="8" t="s">
        <v>31</v>
      </c>
      <c r="F62" s="126" t="s">
        <v>133</v>
      </c>
      <c r="G62" s="8" t="s">
        <v>21</v>
      </c>
      <c r="H62" s="2" t="s">
        <v>136</v>
      </c>
      <c r="I62" s="65" t="s">
        <v>54</v>
      </c>
      <c r="J62" s="6"/>
    </row>
    <row r="63" spans="1:10" ht="45" x14ac:dyDescent="0.4">
      <c r="A63" s="6"/>
      <c r="B63" s="178"/>
      <c r="C63" s="8">
        <v>37</v>
      </c>
      <c r="D63" s="18" t="s">
        <v>116</v>
      </c>
      <c r="E63" s="84" t="s">
        <v>31</v>
      </c>
      <c r="F63" s="2" t="s">
        <v>137</v>
      </c>
      <c r="G63" s="84" t="s">
        <v>21</v>
      </c>
      <c r="H63" s="2" t="s">
        <v>138</v>
      </c>
      <c r="I63" s="65" t="s">
        <v>34</v>
      </c>
      <c r="J63" s="6"/>
    </row>
    <row r="64" spans="1:10" ht="45.5" thickBot="1" x14ac:dyDescent="0.45">
      <c r="A64" s="6"/>
      <c r="B64" s="178"/>
      <c r="C64" s="8">
        <v>38</v>
      </c>
      <c r="D64" s="14" t="s">
        <v>139</v>
      </c>
      <c r="E64" s="84" t="s">
        <v>36</v>
      </c>
      <c r="F64" s="2" t="s">
        <v>140</v>
      </c>
      <c r="G64" s="84" t="s">
        <v>21</v>
      </c>
      <c r="H64" s="2" t="s">
        <v>141</v>
      </c>
      <c r="I64" s="65" t="s">
        <v>34</v>
      </c>
      <c r="J64" s="6"/>
    </row>
    <row r="65" spans="1:10" ht="30" x14ac:dyDescent="0.4">
      <c r="A65" s="6"/>
      <c r="B65" s="178"/>
      <c r="C65" s="121">
        <v>39</v>
      </c>
      <c r="D65" s="14" t="s">
        <v>139</v>
      </c>
      <c r="E65" s="8" t="s">
        <v>36</v>
      </c>
      <c r="F65" s="125" t="s">
        <v>142</v>
      </c>
      <c r="G65" s="8" t="s">
        <v>21</v>
      </c>
      <c r="H65" s="2" t="s">
        <v>143</v>
      </c>
      <c r="I65" s="65" t="s">
        <v>41</v>
      </c>
      <c r="J65" s="6"/>
    </row>
    <row r="66" spans="1:10" ht="45" x14ac:dyDescent="0.4">
      <c r="A66" s="6"/>
      <c r="B66" s="178"/>
      <c r="C66" s="121">
        <v>39</v>
      </c>
      <c r="D66" s="14" t="s">
        <v>139</v>
      </c>
      <c r="E66" s="8" t="s">
        <v>36</v>
      </c>
      <c r="F66" s="128" t="s">
        <v>142</v>
      </c>
      <c r="G66" s="8" t="s">
        <v>21</v>
      </c>
      <c r="H66" s="2" t="s">
        <v>144</v>
      </c>
      <c r="I66" s="65" t="s">
        <v>54</v>
      </c>
      <c r="J66" s="6"/>
    </row>
    <row r="67" spans="1:10" ht="60.5" thickBot="1" x14ac:dyDescent="0.45">
      <c r="A67" s="6"/>
      <c r="B67" s="178"/>
      <c r="C67" s="121">
        <v>39</v>
      </c>
      <c r="D67" s="14" t="s">
        <v>139</v>
      </c>
      <c r="E67" s="8" t="s">
        <v>36</v>
      </c>
      <c r="F67" s="126" t="s">
        <v>142</v>
      </c>
      <c r="G67" s="8" t="s">
        <v>21</v>
      </c>
      <c r="H67" s="2" t="s">
        <v>145</v>
      </c>
      <c r="I67" s="65" t="s">
        <v>47</v>
      </c>
      <c r="J67" s="6"/>
    </row>
    <row r="68" spans="1:10" ht="45" x14ac:dyDescent="0.4">
      <c r="A68" s="6"/>
      <c r="B68" s="178"/>
      <c r="C68" s="121">
        <v>40</v>
      </c>
      <c r="D68" s="14" t="s">
        <v>139</v>
      </c>
      <c r="E68" s="8" t="s">
        <v>36</v>
      </c>
      <c r="F68" s="125" t="s">
        <v>146</v>
      </c>
      <c r="G68" s="8" t="s">
        <v>21</v>
      </c>
      <c r="H68" s="2" t="s">
        <v>147</v>
      </c>
      <c r="I68" s="65" t="s">
        <v>41</v>
      </c>
      <c r="J68" s="6"/>
    </row>
    <row r="69" spans="1:10" ht="30.5" thickBot="1" x14ac:dyDescent="0.45">
      <c r="A69" s="6"/>
      <c r="B69" s="178"/>
      <c r="C69" s="121">
        <v>40</v>
      </c>
      <c r="D69" s="14" t="s">
        <v>139</v>
      </c>
      <c r="E69" s="8" t="s">
        <v>36</v>
      </c>
      <c r="F69" s="126" t="s">
        <v>148</v>
      </c>
      <c r="G69" s="8" t="s">
        <v>21</v>
      </c>
      <c r="H69" s="2" t="s">
        <v>149</v>
      </c>
      <c r="I69" s="65" t="s">
        <v>54</v>
      </c>
      <c r="J69" s="6"/>
    </row>
    <row r="70" spans="1:10" ht="30" x14ac:dyDescent="0.4">
      <c r="A70" s="6"/>
      <c r="B70" s="178"/>
      <c r="C70" s="8">
        <v>41</v>
      </c>
      <c r="D70" s="14" t="s">
        <v>139</v>
      </c>
      <c r="E70" s="8" t="s">
        <v>36</v>
      </c>
      <c r="F70" s="2" t="s">
        <v>150</v>
      </c>
      <c r="G70" s="8" t="s">
        <v>21</v>
      </c>
      <c r="H70" s="2" t="s">
        <v>151</v>
      </c>
      <c r="I70" s="65" t="s">
        <v>41</v>
      </c>
      <c r="J70" s="6"/>
    </row>
    <row r="71" spans="1:10" ht="30" x14ac:dyDescent="0.4">
      <c r="A71" s="6"/>
      <c r="B71" s="178"/>
      <c r="C71" s="8">
        <v>42</v>
      </c>
      <c r="D71" s="14" t="s">
        <v>139</v>
      </c>
      <c r="E71" s="8" t="s">
        <v>36</v>
      </c>
      <c r="F71" s="2" t="s">
        <v>152</v>
      </c>
      <c r="G71" s="8" t="s">
        <v>21</v>
      </c>
      <c r="H71" s="2" t="s">
        <v>153</v>
      </c>
      <c r="I71" s="65" t="s">
        <v>54</v>
      </c>
      <c r="J71" s="6"/>
    </row>
    <row r="72" spans="1:10" ht="60.5" thickBot="1" x14ac:dyDescent="0.45">
      <c r="A72" s="6"/>
      <c r="B72" s="178"/>
      <c r="C72" s="8">
        <v>43</v>
      </c>
      <c r="D72" s="14" t="s">
        <v>139</v>
      </c>
      <c r="E72" s="8" t="s">
        <v>36</v>
      </c>
      <c r="F72" s="2" t="s">
        <v>154</v>
      </c>
      <c r="G72" s="8" t="s">
        <v>21</v>
      </c>
      <c r="H72" s="2" t="s">
        <v>155</v>
      </c>
      <c r="I72" s="65" t="s">
        <v>41</v>
      </c>
      <c r="J72" s="6"/>
    </row>
    <row r="73" spans="1:10" ht="43.15" customHeight="1" x14ac:dyDescent="0.4">
      <c r="A73" s="6"/>
      <c r="B73" s="178"/>
      <c r="C73" s="121">
        <v>44</v>
      </c>
      <c r="D73" s="14" t="s">
        <v>156</v>
      </c>
      <c r="E73" s="8" t="s">
        <v>36</v>
      </c>
      <c r="F73" s="125" t="s">
        <v>157</v>
      </c>
      <c r="G73" s="8" t="s">
        <v>21</v>
      </c>
      <c r="H73" s="2" t="s">
        <v>158</v>
      </c>
      <c r="I73" s="65" t="s">
        <v>41</v>
      </c>
      <c r="J73" s="6"/>
    </row>
    <row r="74" spans="1:10" ht="30" x14ac:dyDescent="0.4">
      <c r="A74" s="6"/>
      <c r="B74" s="178"/>
      <c r="C74" s="121">
        <v>44</v>
      </c>
      <c r="D74" s="14" t="s">
        <v>156</v>
      </c>
      <c r="E74" s="8" t="s">
        <v>36</v>
      </c>
      <c r="F74" s="128" t="s">
        <v>157</v>
      </c>
      <c r="G74" s="8" t="s">
        <v>21</v>
      </c>
      <c r="H74" s="2" t="s">
        <v>159</v>
      </c>
      <c r="I74" s="65" t="s">
        <v>34</v>
      </c>
      <c r="J74" s="6"/>
    </row>
    <row r="75" spans="1:10" ht="30.5" thickBot="1" x14ac:dyDescent="0.45">
      <c r="A75" s="6"/>
      <c r="B75" s="178"/>
      <c r="C75" s="121">
        <v>44</v>
      </c>
      <c r="D75" s="14" t="s">
        <v>156</v>
      </c>
      <c r="E75" s="8" t="s">
        <v>36</v>
      </c>
      <c r="F75" s="126" t="s">
        <v>157</v>
      </c>
      <c r="G75" s="8" t="s">
        <v>21</v>
      </c>
      <c r="H75" s="2" t="s">
        <v>160</v>
      </c>
      <c r="I75" s="65" t="s">
        <v>54</v>
      </c>
      <c r="J75" s="6"/>
    </row>
    <row r="76" spans="1:10" x14ac:dyDescent="0.4">
      <c r="A76" s="6"/>
      <c r="B76" s="178"/>
      <c r="C76" s="8">
        <v>45</v>
      </c>
      <c r="D76" s="14" t="s">
        <v>156</v>
      </c>
      <c r="E76" s="8" t="s">
        <v>36</v>
      </c>
      <c r="F76" s="2" t="s">
        <v>161</v>
      </c>
      <c r="G76" s="8" t="s">
        <v>21</v>
      </c>
      <c r="H76" s="2" t="s">
        <v>162</v>
      </c>
      <c r="I76" s="65" t="s">
        <v>41</v>
      </c>
      <c r="J76" s="6"/>
    </row>
    <row r="77" spans="1:10" ht="75" x14ac:dyDescent="0.4">
      <c r="A77" s="6"/>
      <c r="B77" s="178"/>
      <c r="C77" s="8">
        <v>46</v>
      </c>
      <c r="D77" s="18" t="s">
        <v>163</v>
      </c>
      <c r="E77" s="8" t="s">
        <v>31</v>
      </c>
      <c r="F77" s="2" t="s">
        <v>164</v>
      </c>
      <c r="G77" s="8" t="s">
        <v>21</v>
      </c>
      <c r="H77" s="2" t="s">
        <v>165</v>
      </c>
      <c r="I77" s="65" t="s">
        <v>47</v>
      </c>
      <c r="J77" s="6"/>
    </row>
    <row r="78" spans="1:10" ht="30.5" thickBot="1" x14ac:dyDescent="0.45">
      <c r="A78" s="6"/>
      <c r="B78" s="178"/>
      <c r="C78" s="8">
        <v>47</v>
      </c>
      <c r="D78" s="18" t="s">
        <v>163</v>
      </c>
      <c r="E78" s="8" t="s">
        <v>31</v>
      </c>
      <c r="F78" s="2" t="s">
        <v>166</v>
      </c>
      <c r="G78" s="8" t="s">
        <v>21</v>
      </c>
      <c r="H78" s="2" t="s">
        <v>167</v>
      </c>
      <c r="I78" s="65" t="s">
        <v>54</v>
      </c>
      <c r="J78" s="6"/>
    </row>
    <row r="79" spans="1:10" ht="45" x14ac:dyDescent="0.4">
      <c r="A79" s="6"/>
      <c r="B79" s="178"/>
      <c r="C79" s="121">
        <v>48</v>
      </c>
      <c r="D79" s="14" t="s">
        <v>168</v>
      </c>
      <c r="E79" s="8" t="s">
        <v>36</v>
      </c>
      <c r="F79" s="125" t="s">
        <v>169</v>
      </c>
      <c r="G79" s="8" t="s">
        <v>21</v>
      </c>
      <c r="H79" s="2" t="s">
        <v>170</v>
      </c>
      <c r="I79" s="65" t="s">
        <v>34</v>
      </c>
      <c r="J79" s="6"/>
    </row>
    <row r="80" spans="1:10" ht="45.5" thickBot="1" x14ac:dyDescent="0.45">
      <c r="A80" s="6"/>
      <c r="B80" s="178"/>
      <c r="C80" s="121">
        <v>48</v>
      </c>
      <c r="D80" s="14" t="s">
        <v>168</v>
      </c>
      <c r="E80" s="8" t="s">
        <v>36</v>
      </c>
      <c r="F80" s="126" t="s">
        <v>171</v>
      </c>
      <c r="G80" s="8" t="s">
        <v>21</v>
      </c>
      <c r="H80" s="2" t="s">
        <v>172</v>
      </c>
      <c r="I80" s="65" t="s">
        <v>47</v>
      </c>
      <c r="J80" s="6"/>
    </row>
    <row r="81" spans="1:10" ht="45.5" thickBot="1" x14ac:dyDescent="0.45">
      <c r="A81" s="6"/>
      <c r="B81" s="178"/>
      <c r="C81" s="8">
        <v>49</v>
      </c>
      <c r="D81" s="14" t="s">
        <v>168</v>
      </c>
      <c r="E81" s="8" t="s">
        <v>36</v>
      </c>
      <c r="F81" s="2" t="s">
        <v>173</v>
      </c>
      <c r="G81" s="2" t="s">
        <v>21</v>
      </c>
      <c r="H81" s="2" t="s">
        <v>174</v>
      </c>
      <c r="I81" s="65" t="s">
        <v>76</v>
      </c>
      <c r="J81" s="6"/>
    </row>
    <row r="82" spans="1:10" ht="45" x14ac:dyDescent="0.4">
      <c r="A82" s="6"/>
      <c r="B82" s="178"/>
      <c r="C82" s="121">
        <v>50</v>
      </c>
      <c r="D82" s="14" t="s">
        <v>168</v>
      </c>
      <c r="E82" s="8" t="s">
        <v>36</v>
      </c>
      <c r="F82" s="125" t="s">
        <v>175</v>
      </c>
      <c r="G82" s="8" t="s">
        <v>21</v>
      </c>
      <c r="H82" s="2" t="s">
        <v>176</v>
      </c>
      <c r="I82" s="65" t="s">
        <v>41</v>
      </c>
      <c r="J82" s="6"/>
    </row>
    <row r="83" spans="1:10" ht="30.5" thickBot="1" x14ac:dyDescent="0.45">
      <c r="A83" s="6"/>
      <c r="B83" s="178"/>
      <c r="C83" s="121">
        <v>50</v>
      </c>
      <c r="D83" s="14" t="s">
        <v>168</v>
      </c>
      <c r="E83" s="8" t="s">
        <v>36</v>
      </c>
      <c r="F83" s="126" t="s">
        <v>175</v>
      </c>
      <c r="G83" s="8" t="s">
        <v>21</v>
      </c>
      <c r="H83" s="2" t="s">
        <v>177</v>
      </c>
      <c r="I83" s="65" t="s">
        <v>76</v>
      </c>
      <c r="J83" s="6"/>
    </row>
    <row r="84" spans="1:10" ht="45.5" thickBot="1" x14ac:dyDescent="0.45">
      <c r="A84" s="6"/>
      <c r="B84" s="178"/>
      <c r="C84" s="8">
        <v>51</v>
      </c>
      <c r="D84" s="14" t="s">
        <v>168</v>
      </c>
      <c r="E84" s="8" t="s">
        <v>36</v>
      </c>
      <c r="F84" s="2" t="s">
        <v>178</v>
      </c>
      <c r="G84" s="8"/>
      <c r="H84" s="2" t="s">
        <v>179</v>
      </c>
      <c r="I84" s="65" t="s">
        <v>54</v>
      </c>
      <c r="J84" s="6"/>
    </row>
    <row r="85" spans="1:10" ht="60" x14ac:dyDescent="0.4">
      <c r="A85" s="6"/>
      <c r="B85" s="178"/>
      <c r="C85" s="121">
        <v>52</v>
      </c>
      <c r="D85" s="14" t="s">
        <v>168</v>
      </c>
      <c r="E85" s="8" t="s">
        <v>36</v>
      </c>
      <c r="F85" s="125" t="s">
        <v>180</v>
      </c>
      <c r="G85" s="8" t="s">
        <v>21</v>
      </c>
      <c r="H85" s="2" t="s">
        <v>181</v>
      </c>
      <c r="I85" s="16" t="s">
        <v>41</v>
      </c>
      <c r="J85" s="6"/>
    </row>
    <row r="86" spans="1:10" ht="60.5" thickBot="1" x14ac:dyDescent="0.45">
      <c r="A86" s="6"/>
      <c r="B86" s="178"/>
      <c r="C86" s="121">
        <v>52</v>
      </c>
      <c r="D86" s="14" t="s">
        <v>168</v>
      </c>
      <c r="E86" s="8" t="s">
        <v>36</v>
      </c>
      <c r="F86" s="126" t="s">
        <v>180</v>
      </c>
      <c r="G86" s="8" t="s">
        <v>21</v>
      </c>
      <c r="H86" s="2" t="s">
        <v>182</v>
      </c>
      <c r="I86" s="65" t="s">
        <v>76</v>
      </c>
      <c r="J86" s="6"/>
    </row>
    <row r="87" spans="1:10" ht="60.5" thickBot="1" x14ac:dyDescent="0.45">
      <c r="A87" s="6"/>
      <c r="B87" s="178"/>
      <c r="C87" s="8">
        <v>53</v>
      </c>
      <c r="D87" s="14" t="s">
        <v>168</v>
      </c>
      <c r="E87" s="8" t="s">
        <v>36</v>
      </c>
      <c r="F87" s="2" t="s">
        <v>183</v>
      </c>
      <c r="G87" s="8" t="s">
        <v>21</v>
      </c>
      <c r="H87" s="2" t="s">
        <v>184</v>
      </c>
      <c r="I87" s="16" t="s">
        <v>41</v>
      </c>
      <c r="J87" s="6"/>
    </row>
    <row r="88" spans="1:10" ht="60" x14ac:dyDescent="0.4">
      <c r="A88" s="6"/>
      <c r="B88" s="173" t="s">
        <v>185</v>
      </c>
      <c r="C88" s="10">
        <v>54</v>
      </c>
      <c r="D88" s="26" t="s">
        <v>186</v>
      </c>
      <c r="E88" s="10" t="s">
        <v>36</v>
      </c>
      <c r="F88" s="27" t="s">
        <v>187</v>
      </c>
      <c r="G88" s="10" t="s">
        <v>21</v>
      </c>
      <c r="H88" s="27" t="s">
        <v>188</v>
      </c>
      <c r="I88" s="66" t="s">
        <v>54</v>
      </c>
      <c r="J88" s="6"/>
    </row>
    <row r="89" spans="1:10" ht="30" x14ac:dyDescent="0.4">
      <c r="A89" s="6"/>
      <c r="B89" s="174"/>
      <c r="C89" s="8">
        <v>55</v>
      </c>
      <c r="D89" s="14" t="s">
        <v>186</v>
      </c>
      <c r="E89" s="8" t="s">
        <v>36</v>
      </c>
      <c r="F89" s="2" t="s">
        <v>189</v>
      </c>
      <c r="G89" s="8" t="s">
        <v>21</v>
      </c>
      <c r="H89" s="145" t="s">
        <v>190</v>
      </c>
      <c r="I89" s="65" t="s">
        <v>191</v>
      </c>
      <c r="J89" s="6"/>
    </row>
    <row r="90" spans="1:10" ht="45" x14ac:dyDescent="0.4">
      <c r="A90" s="6"/>
      <c r="B90" s="174"/>
      <c r="C90" s="8">
        <v>56</v>
      </c>
      <c r="D90" s="14" t="s">
        <v>186</v>
      </c>
      <c r="E90" s="8" t="s">
        <v>36</v>
      </c>
      <c r="F90" s="2" t="s">
        <v>192</v>
      </c>
      <c r="G90" s="8" t="s">
        <v>21</v>
      </c>
      <c r="H90" s="2" t="s">
        <v>193</v>
      </c>
      <c r="I90" s="65" t="s">
        <v>34</v>
      </c>
      <c r="J90" s="6"/>
    </row>
    <row r="91" spans="1:10" ht="60" x14ac:dyDescent="0.4">
      <c r="A91" s="6"/>
      <c r="B91" s="174"/>
      <c r="C91" s="8">
        <v>57</v>
      </c>
      <c r="D91" s="14" t="s">
        <v>186</v>
      </c>
      <c r="E91" s="8" t="s">
        <v>36</v>
      </c>
      <c r="F91" s="2" t="s">
        <v>194</v>
      </c>
      <c r="G91" s="8" t="s">
        <v>21</v>
      </c>
      <c r="H91" s="2" t="s">
        <v>195</v>
      </c>
      <c r="I91" s="65" t="s">
        <v>76</v>
      </c>
      <c r="J91" s="6"/>
    </row>
    <row r="92" spans="1:10" ht="75" x14ac:dyDescent="0.4">
      <c r="A92" s="6"/>
      <c r="B92" s="174"/>
      <c r="C92" s="8">
        <v>58</v>
      </c>
      <c r="D92" s="14" t="s">
        <v>196</v>
      </c>
      <c r="E92" s="8" t="s">
        <v>36</v>
      </c>
      <c r="F92" s="2" t="s">
        <v>197</v>
      </c>
      <c r="G92" s="8" t="s">
        <v>21</v>
      </c>
      <c r="H92" s="2" t="s">
        <v>198</v>
      </c>
      <c r="I92" s="65" t="s">
        <v>76</v>
      </c>
      <c r="J92" s="6"/>
    </row>
    <row r="93" spans="1:10" ht="30.5" thickBot="1" x14ac:dyDescent="0.45">
      <c r="A93" s="6"/>
      <c r="B93" s="174"/>
      <c r="C93" s="8">
        <v>59</v>
      </c>
      <c r="D93" s="14" t="s">
        <v>196</v>
      </c>
      <c r="E93" s="8" t="s">
        <v>36</v>
      </c>
      <c r="F93" s="15" t="s">
        <v>199</v>
      </c>
      <c r="G93" s="19" t="s">
        <v>19</v>
      </c>
      <c r="H93" s="2" t="s">
        <v>200</v>
      </c>
      <c r="I93" s="65" t="s">
        <v>41</v>
      </c>
      <c r="J93" s="6"/>
    </row>
    <row r="94" spans="1:10" ht="30" x14ac:dyDescent="0.4">
      <c r="A94" s="6"/>
      <c r="B94" s="174"/>
      <c r="C94" s="121">
        <v>60</v>
      </c>
      <c r="D94" s="14" t="s">
        <v>196</v>
      </c>
      <c r="E94" s="8" t="s">
        <v>36</v>
      </c>
      <c r="F94" s="125" t="s">
        <v>201</v>
      </c>
      <c r="G94" s="8" t="s">
        <v>21</v>
      </c>
      <c r="H94" s="2" t="s">
        <v>202</v>
      </c>
      <c r="I94" s="65" t="s">
        <v>41</v>
      </c>
      <c r="J94" s="6"/>
    </row>
    <row r="95" spans="1:10" ht="30.5" thickBot="1" x14ac:dyDescent="0.45">
      <c r="A95" s="6"/>
      <c r="B95" s="174"/>
      <c r="C95" s="121">
        <v>60</v>
      </c>
      <c r="D95" s="14" t="s">
        <v>196</v>
      </c>
      <c r="E95" s="8" t="s">
        <v>36</v>
      </c>
      <c r="F95" s="126" t="s">
        <v>203</v>
      </c>
      <c r="G95" s="8" t="s">
        <v>21</v>
      </c>
      <c r="H95" s="2" t="s">
        <v>204</v>
      </c>
      <c r="I95" s="65" t="s">
        <v>54</v>
      </c>
      <c r="J95" s="6"/>
    </row>
    <row r="96" spans="1:10" ht="60" x14ac:dyDescent="0.4">
      <c r="A96" s="6"/>
      <c r="B96" s="174"/>
      <c r="C96" s="8">
        <v>61</v>
      </c>
      <c r="D96" s="14" t="s">
        <v>196</v>
      </c>
      <c r="E96" s="8" t="s">
        <v>36</v>
      </c>
      <c r="F96" s="2" t="s">
        <v>205</v>
      </c>
      <c r="G96" s="8" t="s">
        <v>21</v>
      </c>
      <c r="H96" s="2" t="s">
        <v>206</v>
      </c>
      <c r="I96" s="65" t="s">
        <v>76</v>
      </c>
      <c r="J96" s="6"/>
    </row>
    <row r="97" spans="1:10" ht="45" x14ac:dyDescent="0.4">
      <c r="A97" s="6"/>
      <c r="B97" s="174"/>
      <c r="C97" s="8">
        <v>62</v>
      </c>
      <c r="D97" s="14" t="s">
        <v>196</v>
      </c>
      <c r="E97" s="8" t="s">
        <v>36</v>
      </c>
      <c r="F97" s="2" t="s">
        <v>207</v>
      </c>
      <c r="G97" s="8" t="s">
        <v>21</v>
      </c>
      <c r="H97" s="2" t="s">
        <v>208</v>
      </c>
      <c r="I97" s="65" t="s">
        <v>76</v>
      </c>
      <c r="J97" s="6"/>
    </row>
    <row r="98" spans="1:10" ht="58.15" customHeight="1" thickBot="1" x14ac:dyDescent="0.45">
      <c r="A98" s="6"/>
      <c r="B98" s="174"/>
      <c r="C98" s="8">
        <v>63</v>
      </c>
      <c r="D98" s="14" t="s">
        <v>209</v>
      </c>
      <c r="E98" s="8" t="s">
        <v>36</v>
      </c>
      <c r="F98" s="2" t="s">
        <v>210</v>
      </c>
      <c r="G98" s="19" t="s">
        <v>19</v>
      </c>
      <c r="H98" s="2" t="s">
        <v>211</v>
      </c>
      <c r="I98" s="65" t="s">
        <v>34</v>
      </c>
      <c r="J98" s="6"/>
    </row>
    <row r="99" spans="1:10" ht="105" x14ac:dyDescent="0.4">
      <c r="A99" s="6"/>
      <c r="B99" s="174"/>
      <c r="C99" s="121">
        <v>64</v>
      </c>
      <c r="D99" s="14" t="s">
        <v>212</v>
      </c>
      <c r="E99" s="8" t="s">
        <v>36</v>
      </c>
      <c r="F99" s="125" t="s">
        <v>213</v>
      </c>
      <c r="G99" s="8" t="s">
        <v>21</v>
      </c>
      <c r="H99" s="2" t="s">
        <v>214</v>
      </c>
      <c r="I99" s="65" t="s">
        <v>41</v>
      </c>
      <c r="J99" s="6"/>
    </row>
    <row r="100" spans="1:10" ht="107.15" customHeight="1" thickBot="1" x14ac:dyDescent="0.45">
      <c r="A100" s="6"/>
      <c r="B100" s="174"/>
      <c r="C100" s="121">
        <v>64</v>
      </c>
      <c r="D100" s="14" t="s">
        <v>212</v>
      </c>
      <c r="E100" s="8" t="s">
        <v>36</v>
      </c>
      <c r="F100" s="126" t="s">
        <v>215</v>
      </c>
      <c r="G100" s="8" t="s">
        <v>21</v>
      </c>
      <c r="H100" s="2" t="s">
        <v>216</v>
      </c>
      <c r="I100" s="65" t="s">
        <v>47</v>
      </c>
      <c r="J100" s="6"/>
    </row>
    <row r="101" spans="1:10" ht="60" x14ac:dyDescent="0.4">
      <c r="A101" s="6"/>
      <c r="B101" s="174"/>
      <c r="C101" s="121">
        <v>65</v>
      </c>
      <c r="D101" s="18" t="s">
        <v>217</v>
      </c>
      <c r="E101" s="8" t="s">
        <v>31</v>
      </c>
      <c r="F101" s="125" t="s">
        <v>218</v>
      </c>
      <c r="G101" s="8" t="s">
        <v>21</v>
      </c>
      <c r="H101" s="2" t="s">
        <v>219</v>
      </c>
      <c r="I101" s="65" t="s">
        <v>76</v>
      </c>
      <c r="J101" s="6"/>
    </row>
    <row r="102" spans="1:10" ht="60.5" thickBot="1" x14ac:dyDescent="0.45">
      <c r="A102" s="6"/>
      <c r="B102" s="174"/>
      <c r="C102" s="121">
        <v>65</v>
      </c>
      <c r="D102" s="18" t="s">
        <v>217</v>
      </c>
      <c r="E102" s="8" t="s">
        <v>31</v>
      </c>
      <c r="F102" s="126" t="s">
        <v>218</v>
      </c>
      <c r="G102" s="8" t="s">
        <v>21</v>
      </c>
      <c r="H102" s="2" t="s">
        <v>220</v>
      </c>
      <c r="I102" s="65" t="s">
        <v>34</v>
      </c>
      <c r="J102" s="6"/>
    </row>
    <row r="103" spans="1:10" ht="60" x14ac:dyDescent="0.4">
      <c r="A103" s="6"/>
      <c r="B103" s="174"/>
      <c r="C103" s="121">
        <v>66</v>
      </c>
      <c r="D103" s="18" t="s">
        <v>217</v>
      </c>
      <c r="E103" s="8" t="s">
        <v>31</v>
      </c>
      <c r="F103" s="125" t="s">
        <v>221</v>
      </c>
      <c r="G103" s="8" t="s">
        <v>21</v>
      </c>
      <c r="H103" s="2" t="s">
        <v>222</v>
      </c>
      <c r="I103" s="65" t="s">
        <v>41</v>
      </c>
      <c r="J103" s="6"/>
    </row>
    <row r="104" spans="1:10" ht="60.5" thickBot="1" x14ac:dyDescent="0.45">
      <c r="A104" s="6"/>
      <c r="B104" s="174"/>
      <c r="C104" s="121">
        <v>66</v>
      </c>
      <c r="D104" s="18" t="s">
        <v>217</v>
      </c>
      <c r="E104" s="8" t="s">
        <v>31</v>
      </c>
      <c r="F104" s="126" t="s">
        <v>221</v>
      </c>
      <c r="G104" s="8" t="s">
        <v>21</v>
      </c>
      <c r="H104" s="2" t="s">
        <v>223</v>
      </c>
      <c r="I104" s="65" t="s">
        <v>54</v>
      </c>
      <c r="J104" s="6"/>
    </row>
    <row r="105" spans="1:10" ht="60.5" thickBot="1" x14ac:dyDescent="0.45">
      <c r="A105" s="6"/>
      <c r="B105" s="174"/>
      <c r="C105" s="8">
        <v>67</v>
      </c>
      <c r="D105" s="18" t="s">
        <v>217</v>
      </c>
      <c r="E105" s="8" t="s">
        <v>31</v>
      </c>
      <c r="F105" s="2" t="s">
        <v>224</v>
      </c>
      <c r="G105" s="8" t="s">
        <v>21</v>
      </c>
      <c r="H105" s="2" t="s">
        <v>225</v>
      </c>
      <c r="I105" s="65" t="s">
        <v>41</v>
      </c>
      <c r="J105" s="6"/>
    </row>
    <row r="106" spans="1:10" ht="60" x14ac:dyDescent="0.4">
      <c r="A106" s="6"/>
      <c r="B106" s="174"/>
      <c r="C106" s="121">
        <v>68</v>
      </c>
      <c r="D106" s="18" t="s">
        <v>226</v>
      </c>
      <c r="E106" s="8" t="s">
        <v>31</v>
      </c>
      <c r="F106" s="125" t="s">
        <v>227</v>
      </c>
      <c r="G106" s="8" t="s">
        <v>21</v>
      </c>
      <c r="H106" s="2" t="s">
        <v>228</v>
      </c>
      <c r="I106" s="65" t="s">
        <v>76</v>
      </c>
      <c r="J106" s="6"/>
    </row>
    <row r="107" spans="1:10" ht="60.5" thickBot="1" x14ac:dyDescent="0.45">
      <c r="A107" s="6"/>
      <c r="B107" s="174"/>
      <c r="C107" s="121">
        <v>68</v>
      </c>
      <c r="D107" s="18" t="s">
        <v>226</v>
      </c>
      <c r="E107" s="8" t="s">
        <v>31</v>
      </c>
      <c r="F107" s="126" t="s">
        <v>227</v>
      </c>
      <c r="G107" s="8" t="s">
        <v>21</v>
      </c>
      <c r="H107" s="2" t="s">
        <v>229</v>
      </c>
      <c r="I107" s="65" t="s">
        <v>34</v>
      </c>
      <c r="J107" s="6"/>
    </row>
    <row r="108" spans="1:10" ht="81.650000000000006" customHeight="1" thickBot="1" x14ac:dyDescent="0.45">
      <c r="A108" s="6"/>
      <c r="B108" s="175"/>
      <c r="C108" s="21">
        <v>69</v>
      </c>
      <c r="D108" s="28" t="s">
        <v>226</v>
      </c>
      <c r="E108" s="23" t="s">
        <v>31</v>
      </c>
      <c r="F108" s="24" t="s">
        <v>230</v>
      </c>
      <c r="G108" s="23" t="s">
        <v>21</v>
      </c>
      <c r="H108" s="24" t="s">
        <v>231</v>
      </c>
      <c r="I108" s="67" t="s">
        <v>41</v>
      </c>
      <c r="J108" s="6"/>
    </row>
    <row r="109" spans="1:10" ht="60" x14ac:dyDescent="0.4">
      <c r="A109" s="6"/>
      <c r="B109" s="178" t="s">
        <v>232</v>
      </c>
      <c r="C109" s="8">
        <v>70</v>
      </c>
      <c r="D109" s="14" t="s">
        <v>233</v>
      </c>
      <c r="E109" s="8" t="s">
        <v>36</v>
      </c>
      <c r="F109" s="2" t="s">
        <v>234</v>
      </c>
      <c r="G109" s="8" t="s">
        <v>21</v>
      </c>
      <c r="H109" s="2" t="s">
        <v>235</v>
      </c>
      <c r="I109" s="65" t="s">
        <v>54</v>
      </c>
      <c r="J109" s="6"/>
    </row>
    <row r="110" spans="1:10" ht="45" x14ac:dyDescent="0.4">
      <c r="A110" s="6"/>
      <c r="B110" s="178"/>
      <c r="C110" s="8">
        <v>71</v>
      </c>
      <c r="D110" s="14" t="s">
        <v>233</v>
      </c>
      <c r="E110" s="8" t="s">
        <v>36</v>
      </c>
      <c r="F110" s="2" t="s">
        <v>236</v>
      </c>
      <c r="G110" s="19" t="s">
        <v>19</v>
      </c>
      <c r="H110" s="2" t="s">
        <v>20</v>
      </c>
      <c r="I110" s="65" t="s">
        <v>191</v>
      </c>
      <c r="J110" s="6"/>
    </row>
    <row r="111" spans="1:10" ht="45" x14ac:dyDescent="0.4">
      <c r="A111" s="6"/>
      <c r="B111" s="178"/>
      <c r="C111" s="8">
        <v>72</v>
      </c>
      <c r="D111" s="14" t="s">
        <v>233</v>
      </c>
      <c r="E111" s="8" t="s">
        <v>36</v>
      </c>
      <c r="F111" s="2" t="s">
        <v>237</v>
      </c>
      <c r="G111" s="8" t="s">
        <v>21</v>
      </c>
      <c r="H111" s="2" t="s">
        <v>238</v>
      </c>
      <c r="I111" s="65" t="s">
        <v>34</v>
      </c>
      <c r="J111" s="6"/>
    </row>
    <row r="112" spans="1:10" ht="45" x14ac:dyDescent="0.4">
      <c r="A112" s="6"/>
      <c r="B112" s="178"/>
      <c r="C112" s="8">
        <v>73</v>
      </c>
      <c r="D112" s="14" t="s">
        <v>233</v>
      </c>
      <c r="E112" s="8" t="s">
        <v>36</v>
      </c>
      <c r="F112" s="2" t="s">
        <v>239</v>
      </c>
      <c r="G112" s="8" t="s">
        <v>21</v>
      </c>
      <c r="H112" s="2" t="s">
        <v>240</v>
      </c>
      <c r="I112" s="65" t="s">
        <v>76</v>
      </c>
      <c r="J112" s="6"/>
    </row>
    <row r="113" spans="1:10" ht="90" x14ac:dyDescent="0.4">
      <c r="A113" s="6"/>
      <c r="B113" s="178"/>
      <c r="C113" s="8">
        <v>74</v>
      </c>
      <c r="D113" s="14" t="s">
        <v>241</v>
      </c>
      <c r="E113" s="8" t="s">
        <v>36</v>
      </c>
      <c r="F113" s="2" t="s">
        <v>242</v>
      </c>
      <c r="G113" s="8" t="s">
        <v>21</v>
      </c>
      <c r="H113" s="2" t="s">
        <v>243</v>
      </c>
      <c r="I113" s="65" t="s">
        <v>76</v>
      </c>
      <c r="J113" s="6"/>
    </row>
    <row r="114" spans="1:10" ht="45" x14ac:dyDescent="0.4">
      <c r="A114" s="6"/>
      <c r="B114" s="178"/>
      <c r="C114" s="8">
        <v>75</v>
      </c>
      <c r="D114" s="14" t="s">
        <v>241</v>
      </c>
      <c r="E114" s="8" t="s">
        <v>36</v>
      </c>
      <c r="F114" s="2" t="s">
        <v>244</v>
      </c>
      <c r="G114" s="8" t="s">
        <v>21</v>
      </c>
      <c r="H114" s="2" t="s">
        <v>245</v>
      </c>
      <c r="I114" s="65" t="s">
        <v>41</v>
      </c>
      <c r="J114" s="6"/>
    </row>
    <row r="115" spans="1:10" ht="60" x14ac:dyDescent="0.4">
      <c r="A115" s="6"/>
      <c r="B115" s="178"/>
      <c r="C115" s="8">
        <v>76</v>
      </c>
      <c r="D115" s="14" t="s">
        <v>241</v>
      </c>
      <c r="E115" s="8" t="s">
        <v>36</v>
      </c>
      <c r="F115" s="2" t="s">
        <v>246</v>
      </c>
      <c r="G115" s="8" t="s">
        <v>21</v>
      </c>
      <c r="H115" s="2" t="s">
        <v>247</v>
      </c>
      <c r="I115" s="65" t="s">
        <v>41</v>
      </c>
      <c r="J115" s="6"/>
    </row>
    <row r="116" spans="1:10" ht="60.5" thickBot="1" x14ac:dyDescent="0.45">
      <c r="A116" s="6"/>
      <c r="B116" s="178"/>
      <c r="C116" s="8">
        <v>77</v>
      </c>
      <c r="D116" s="29" t="s">
        <v>248</v>
      </c>
      <c r="E116" s="8" t="s">
        <v>36</v>
      </c>
      <c r="F116" s="2" t="s">
        <v>249</v>
      </c>
      <c r="G116" s="8" t="s">
        <v>21</v>
      </c>
      <c r="H116" s="2" t="s">
        <v>250</v>
      </c>
      <c r="I116" s="65" t="s">
        <v>76</v>
      </c>
      <c r="J116" s="6"/>
    </row>
    <row r="117" spans="1:10" ht="30" x14ac:dyDescent="0.4">
      <c r="A117" s="6"/>
      <c r="B117" s="178"/>
      <c r="C117" s="121">
        <v>78</v>
      </c>
      <c r="D117" s="18" t="s">
        <v>251</v>
      </c>
      <c r="E117" s="8" t="s">
        <v>31</v>
      </c>
      <c r="F117" s="125" t="s">
        <v>252</v>
      </c>
      <c r="G117" s="8" t="s">
        <v>21</v>
      </c>
      <c r="H117" s="2" t="s">
        <v>253</v>
      </c>
      <c r="I117" s="65" t="s">
        <v>41</v>
      </c>
      <c r="J117" s="6"/>
    </row>
    <row r="118" spans="1:10" ht="45.5" thickBot="1" x14ac:dyDescent="0.45">
      <c r="A118" s="6"/>
      <c r="B118" s="178"/>
      <c r="C118" s="121">
        <v>78</v>
      </c>
      <c r="D118" s="18" t="s">
        <v>251</v>
      </c>
      <c r="E118" s="8" t="s">
        <v>31</v>
      </c>
      <c r="F118" s="126" t="s">
        <v>252</v>
      </c>
      <c r="G118" s="8" t="s">
        <v>21</v>
      </c>
      <c r="H118" s="2" t="s">
        <v>254</v>
      </c>
      <c r="I118" s="65" t="s">
        <v>34</v>
      </c>
      <c r="J118" s="6"/>
    </row>
    <row r="119" spans="1:10" ht="60.5" thickBot="1" x14ac:dyDescent="0.45">
      <c r="A119" s="6"/>
      <c r="B119" s="178"/>
      <c r="C119" s="8">
        <v>79</v>
      </c>
      <c r="D119" s="18" t="s">
        <v>255</v>
      </c>
      <c r="E119" s="8" t="s">
        <v>31</v>
      </c>
      <c r="F119" s="2" t="s">
        <v>256</v>
      </c>
      <c r="G119" s="8" t="s">
        <v>21</v>
      </c>
      <c r="H119" s="2" t="s">
        <v>257</v>
      </c>
      <c r="I119" s="65" t="s">
        <v>76</v>
      </c>
      <c r="J119" s="6"/>
    </row>
    <row r="120" spans="1:10" ht="30" x14ac:dyDescent="0.4">
      <c r="A120" s="6"/>
      <c r="B120" s="178"/>
      <c r="C120" s="121">
        <v>80</v>
      </c>
      <c r="D120" s="18" t="s">
        <v>255</v>
      </c>
      <c r="E120" s="8" t="s">
        <v>31</v>
      </c>
      <c r="F120" s="125" t="s">
        <v>258</v>
      </c>
      <c r="G120" s="8" t="s">
        <v>21</v>
      </c>
      <c r="H120" s="2" t="s">
        <v>259</v>
      </c>
      <c r="I120" s="65" t="s">
        <v>41</v>
      </c>
      <c r="J120" s="6"/>
    </row>
    <row r="121" spans="1:10" ht="30.5" thickBot="1" x14ac:dyDescent="0.45">
      <c r="A121" s="6"/>
      <c r="B121" s="178"/>
      <c r="C121" s="121">
        <v>80</v>
      </c>
      <c r="D121" s="18" t="s">
        <v>255</v>
      </c>
      <c r="E121" s="8" t="s">
        <v>31</v>
      </c>
      <c r="F121" s="126" t="s">
        <v>258</v>
      </c>
      <c r="G121" s="8" t="s">
        <v>21</v>
      </c>
      <c r="H121" s="2" t="s">
        <v>260</v>
      </c>
      <c r="I121" s="65" t="s">
        <v>54</v>
      </c>
      <c r="J121" s="6"/>
    </row>
    <row r="122" spans="1:10" ht="75" x14ac:dyDescent="0.4">
      <c r="A122" s="6"/>
      <c r="B122" s="178"/>
      <c r="C122" s="8">
        <v>81</v>
      </c>
      <c r="D122" s="18" t="s">
        <v>261</v>
      </c>
      <c r="E122" s="8" t="s">
        <v>31</v>
      </c>
      <c r="F122" s="2" t="s">
        <v>262</v>
      </c>
      <c r="G122" s="8" t="s">
        <v>21</v>
      </c>
      <c r="H122" s="2" t="s">
        <v>263</v>
      </c>
      <c r="I122" s="65" t="s">
        <v>54</v>
      </c>
      <c r="J122" s="6"/>
    </row>
    <row r="123" spans="1:10" ht="75" x14ac:dyDescent="0.4">
      <c r="A123" s="6"/>
      <c r="B123" s="178"/>
      <c r="C123" s="8">
        <v>82</v>
      </c>
      <c r="D123" s="18" t="s">
        <v>261</v>
      </c>
      <c r="E123" s="8" t="s">
        <v>31</v>
      </c>
      <c r="F123" s="2" t="s">
        <v>264</v>
      </c>
      <c r="G123" s="8" t="s">
        <v>21</v>
      </c>
      <c r="H123" s="2" t="s">
        <v>265</v>
      </c>
      <c r="I123" s="65" t="s">
        <v>54</v>
      </c>
      <c r="J123" s="6"/>
    </row>
    <row r="124" spans="1:10" ht="30" x14ac:dyDescent="0.4">
      <c r="A124" s="6"/>
      <c r="B124" s="178"/>
      <c r="C124" s="8">
        <v>83</v>
      </c>
      <c r="D124" s="18" t="s">
        <v>261</v>
      </c>
      <c r="E124" s="8" t="s">
        <v>31</v>
      </c>
      <c r="F124" s="2" t="s">
        <v>266</v>
      </c>
      <c r="G124" s="8" t="s">
        <v>21</v>
      </c>
      <c r="H124" s="2" t="s">
        <v>267</v>
      </c>
      <c r="I124" s="65" t="s">
        <v>41</v>
      </c>
      <c r="J124" s="6"/>
    </row>
    <row r="125" spans="1:10" ht="45" x14ac:dyDescent="0.4">
      <c r="A125" s="6"/>
      <c r="B125" s="178"/>
      <c r="C125" s="8">
        <v>84</v>
      </c>
      <c r="D125" s="14" t="s">
        <v>268</v>
      </c>
      <c r="E125" s="8" t="s">
        <v>36</v>
      </c>
      <c r="F125" s="2" t="s">
        <v>269</v>
      </c>
      <c r="G125" s="8" t="s">
        <v>21</v>
      </c>
      <c r="H125" s="2" t="s">
        <v>270</v>
      </c>
      <c r="I125" s="65" t="s">
        <v>34</v>
      </c>
      <c r="J125" s="6"/>
    </row>
    <row r="126" spans="1:10" ht="45" x14ac:dyDescent="0.4">
      <c r="A126" s="6"/>
      <c r="B126" s="178"/>
      <c r="C126" s="84">
        <v>85</v>
      </c>
      <c r="D126" s="14" t="s">
        <v>268</v>
      </c>
      <c r="E126" s="8" t="s">
        <v>36</v>
      </c>
      <c r="F126" s="2" t="s">
        <v>271</v>
      </c>
      <c r="G126" s="8" t="s">
        <v>21</v>
      </c>
      <c r="H126" s="2" t="s">
        <v>272</v>
      </c>
      <c r="I126" s="65" t="s">
        <v>76</v>
      </c>
      <c r="J126" s="6"/>
    </row>
    <row r="127" spans="1:10" ht="45" x14ac:dyDescent="0.4">
      <c r="A127" s="6"/>
      <c r="B127" s="178"/>
      <c r="C127" s="84">
        <v>86</v>
      </c>
      <c r="D127" s="14" t="s">
        <v>268</v>
      </c>
      <c r="E127" s="8" t="s">
        <v>36</v>
      </c>
      <c r="F127" s="2" t="s">
        <v>273</v>
      </c>
      <c r="G127" s="8" t="s">
        <v>21</v>
      </c>
      <c r="H127" s="2" t="s">
        <v>274</v>
      </c>
      <c r="I127" s="65" t="s">
        <v>76</v>
      </c>
      <c r="J127" s="6"/>
    </row>
    <row r="128" spans="1:10" ht="75" x14ac:dyDescent="0.4">
      <c r="A128" s="6"/>
      <c r="B128" s="178"/>
      <c r="C128" s="8">
        <v>87</v>
      </c>
      <c r="D128" s="14" t="s">
        <v>268</v>
      </c>
      <c r="E128" s="8" t="s">
        <v>36</v>
      </c>
      <c r="F128" s="2" t="s">
        <v>275</v>
      </c>
      <c r="G128" s="8" t="s">
        <v>21</v>
      </c>
      <c r="H128" s="2" t="s">
        <v>276</v>
      </c>
      <c r="I128" s="65" t="s">
        <v>41</v>
      </c>
      <c r="J128" s="6"/>
    </row>
    <row r="129" spans="1:10" ht="45.5" thickBot="1" x14ac:dyDescent="0.45">
      <c r="A129" s="6"/>
      <c r="B129" s="178"/>
      <c r="C129" s="8">
        <v>88</v>
      </c>
      <c r="D129" s="14" t="s">
        <v>268</v>
      </c>
      <c r="E129" s="8" t="s">
        <v>36</v>
      </c>
      <c r="F129" s="2" t="s">
        <v>277</v>
      </c>
      <c r="G129" s="8" t="s">
        <v>21</v>
      </c>
      <c r="H129" s="2" t="s">
        <v>278</v>
      </c>
      <c r="I129" s="65" t="s">
        <v>54</v>
      </c>
      <c r="J129" s="6"/>
    </row>
    <row r="130" spans="1:10" ht="60" x14ac:dyDescent="0.4">
      <c r="A130" s="6"/>
      <c r="B130" s="178"/>
      <c r="C130" s="121">
        <v>89</v>
      </c>
      <c r="D130" s="14" t="s">
        <v>268</v>
      </c>
      <c r="E130" s="8" t="s">
        <v>36</v>
      </c>
      <c r="F130" s="125" t="s">
        <v>279</v>
      </c>
      <c r="G130" s="8" t="s">
        <v>21</v>
      </c>
      <c r="H130" s="2" t="s">
        <v>280</v>
      </c>
      <c r="I130" s="65" t="s">
        <v>41</v>
      </c>
      <c r="J130" s="6"/>
    </row>
    <row r="131" spans="1:10" ht="60.5" thickBot="1" x14ac:dyDescent="0.45">
      <c r="A131" s="6"/>
      <c r="B131" s="178"/>
      <c r="C131" s="121">
        <v>89</v>
      </c>
      <c r="D131" s="14" t="s">
        <v>268</v>
      </c>
      <c r="E131" s="8" t="s">
        <v>36</v>
      </c>
      <c r="F131" s="126" t="s">
        <v>279</v>
      </c>
      <c r="G131" s="8" t="s">
        <v>21</v>
      </c>
      <c r="H131" s="2" t="s">
        <v>281</v>
      </c>
      <c r="I131" s="65" t="s">
        <v>34</v>
      </c>
      <c r="J131" s="6"/>
    </row>
    <row r="132" spans="1:10" ht="45.5" thickBot="1" x14ac:dyDescent="0.45">
      <c r="A132" s="6"/>
      <c r="B132" s="178"/>
      <c r="C132" s="8">
        <v>90</v>
      </c>
      <c r="D132" s="14" t="s">
        <v>268</v>
      </c>
      <c r="E132" s="8" t="s">
        <v>36</v>
      </c>
      <c r="F132" s="2" t="s">
        <v>282</v>
      </c>
      <c r="G132" s="8" t="s">
        <v>21</v>
      </c>
      <c r="H132" s="2" t="s">
        <v>283</v>
      </c>
      <c r="I132" s="65" t="s">
        <v>41</v>
      </c>
      <c r="J132" s="6"/>
    </row>
    <row r="133" spans="1:10" ht="76.150000000000006" customHeight="1" x14ac:dyDescent="0.4">
      <c r="A133" s="6"/>
      <c r="B133" s="178"/>
      <c r="C133" s="139">
        <v>91</v>
      </c>
      <c r="D133" s="18" t="s">
        <v>284</v>
      </c>
      <c r="E133" s="8" t="s">
        <v>31</v>
      </c>
      <c r="F133" s="125" t="s">
        <v>285</v>
      </c>
      <c r="G133" s="8" t="s">
        <v>21</v>
      </c>
      <c r="H133" s="2" t="s">
        <v>286</v>
      </c>
      <c r="I133" s="65" t="s">
        <v>54</v>
      </c>
      <c r="J133" s="6"/>
    </row>
    <row r="134" spans="1:10" ht="79.150000000000006" customHeight="1" thickBot="1" x14ac:dyDescent="0.45">
      <c r="A134" s="6"/>
      <c r="B134" s="178"/>
      <c r="C134" s="139">
        <v>91</v>
      </c>
      <c r="D134" s="18" t="s">
        <v>284</v>
      </c>
      <c r="E134" s="8" t="s">
        <v>31</v>
      </c>
      <c r="F134" s="126" t="s">
        <v>285</v>
      </c>
      <c r="G134" s="8" t="s">
        <v>21</v>
      </c>
      <c r="H134" s="2" t="s">
        <v>287</v>
      </c>
      <c r="I134" s="65" t="s">
        <v>34</v>
      </c>
      <c r="J134" s="6"/>
    </row>
    <row r="135" spans="1:10" ht="60" x14ac:dyDescent="0.4">
      <c r="A135" s="6"/>
      <c r="B135" s="178"/>
      <c r="C135" s="84">
        <v>92</v>
      </c>
      <c r="D135" s="18" t="s">
        <v>284</v>
      </c>
      <c r="E135" s="8" t="s">
        <v>31</v>
      </c>
      <c r="F135" s="2" t="s">
        <v>288</v>
      </c>
      <c r="G135" s="8" t="s">
        <v>21</v>
      </c>
      <c r="H135" s="2" t="s">
        <v>289</v>
      </c>
      <c r="I135" s="65" t="s">
        <v>290</v>
      </c>
      <c r="J135" s="6"/>
    </row>
    <row r="136" spans="1:10" ht="60.5" thickBot="1" x14ac:dyDescent="0.45">
      <c r="A136" s="6"/>
      <c r="B136" s="178"/>
      <c r="C136" s="84">
        <v>93</v>
      </c>
      <c r="D136" s="18" t="s">
        <v>284</v>
      </c>
      <c r="E136" s="8" t="s">
        <v>31</v>
      </c>
      <c r="F136" s="2" t="s">
        <v>291</v>
      </c>
      <c r="G136" s="8" t="s">
        <v>21</v>
      </c>
      <c r="H136" s="2" t="s">
        <v>292</v>
      </c>
      <c r="I136" s="65" t="s">
        <v>41</v>
      </c>
      <c r="J136" s="6"/>
    </row>
    <row r="137" spans="1:10" ht="45" x14ac:dyDescent="0.4">
      <c r="A137" s="6"/>
      <c r="B137" s="178"/>
      <c r="C137" s="139">
        <v>94</v>
      </c>
      <c r="D137" s="18" t="s">
        <v>293</v>
      </c>
      <c r="E137" s="8" t="s">
        <v>31</v>
      </c>
      <c r="F137" s="125" t="s">
        <v>294</v>
      </c>
      <c r="G137" s="48" t="s">
        <v>19</v>
      </c>
      <c r="H137" s="2" t="s">
        <v>295</v>
      </c>
      <c r="I137" s="65" t="s">
        <v>54</v>
      </c>
      <c r="J137" s="6"/>
    </row>
    <row r="138" spans="1:10" ht="45" x14ac:dyDescent="0.4">
      <c r="A138" s="6"/>
      <c r="B138" s="178"/>
      <c r="C138" s="121">
        <v>94</v>
      </c>
      <c r="D138" s="18" t="s">
        <v>293</v>
      </c>
      <c r="E138" s="8" t="s">
        <v>31</v>
      </c>
      <c r="F138" s="128" t="s">
        <v>296</v>
      </c>
      <c r="G138" s="48" t="s">
        <v>19</v>
      </c>
      <c r="H138" s="2" t="s">
        <v>297</v>
      </c>
      <c r="I138" s="65" t="s">
        <v>34</v>
      </c>
      <c r="J138" s="6"/>
    </row>
    <row r="139" spans="1:10" ht="45.5" thickBot="1" x14ac:dyDescent="0.45">
      <c r="A139" s="6"/>
      <c r="B139" s="178"/>
      <c r="C139" s="121">
        <v>94</v>
      </c>
      <c r="D139" s="18" t="s">
        <v>293</v>
      </c>
      <c r="E139" s="8" t="s">
        <v>31</v>
      </c>
      <c r="F139" s="126" t="s">
        <v>296</v>
      </c>
      <c r="G139" s="48" t="s">
        <v>19</v>
      </c>
      <c r="H139" s="2" t="s">
        <v>298</v>
      </c>
      <c r="I139" s="65" t="s">
        <v>76</v>
      </c>
      <c r="J139" s="6"/>
    </row>
    <row r="140" spans="1:10" ht="45.5" thickBot="1" x14ac:dyDescent="0.45">
      <c r="A140" s="6"/>
      <c r="B140" s="178"/>
      <c r="C140" s="30">
        <v>95</v>
      </c>
      <c r="D140" s="18" t="s">
        <v>293</v>
      </c>
      <c r="E140" s="8" t="s">
        <v>31</v>
      </c>
      <c r="F140" s="2" t="s">
        <v>299</v>
      </c>
      <c r="G140" s="8" t="s">
        <v>21</v>
      </c>
      <c r="H140" s="2" t="s">
        <v>300</v>
      </c>
      <c r="I140" s="65" t="s">
        <v>290</v>
      </c>
      <c r="J140" s="6"/>
    </row>
    <row r="141" spans="1:10" ht="45.5" thickBot="1" x14ac:dyDescent="0.45">
      <c r="A141" s="6"/>
      <c r="B141" s="173" t="s">
        <v>301</v>
      </c>
      <c r="C141" s="10">
        <v>96</v>
      </c>
      <c r="D141" s="11" t="s">
        <v>302</v>
      </c>
      <c r="E141" s="10" t="s">
        <v>31</v>
      </c>
      <c r="F141" s="27" t="s">
        <v>303</v>
      </c>
      <c r="G141" s="10" t="s">
        <v>21</v>
      </c>
      <c r="H141" s="27" t="s">
        <v>304</v>
      </c>
      <c r="I141" s="66" t="s">
        <v>54</v>
      </c>
      <c r="J141" s="6"/>
    </row>
    <row r="142" spans="1:10" ht="60.5" thickBot="1" x14ac:dyDescent="0.45">
      <c r="A142" s="6"/>
      <c r="B142" s="174"/>
      <c r="C142" s="8">
        <v>97</v>
      </c>
      <c r="D142" s="11" t="s">
        <v>302</v>
      </c>
      <c r="E142" s="8" t="s">
        <v>31</v>
      </c>
      <c r="F142" s="2" t="s">
        <v>305</v>
      </c>
      <c r="G142" s="8" t="s">
        <v>21</v>
      </c>
      <c r="H142" s="2" t="s">
        <v>306</v>
      </c>
      <c r="I142" s="65" t="s">
        <v>41</v>
      </c>
      <c r="J142" s="6"/>
    </row>
    <row r="143" spans="1:10" ht="60" x14ac:dyDescent="0.4">
      <c r="A143" s="6"/>
      <c r="B143" s="174"/>
      <c r="C143" s="8">
        <v>98</v>
      </c>
      <c r="D143" s="11" t="s">
        <v>302</v>
      </c>
      <c r="E143" s="8" t="s">
        <v>31</v>
      </c>
      <c r="F143" s="2" t="s">
        <v>307</v>
      </c>
      <c r="G143" s="8" t="s">
        <v>21</v>
      </c>
      <c r="H143" s="2" t="s">
        <v>308</v>
      </c>
      <c r="I143" s="65" t="s">
        <v>41</v>
      </c>
      <c r="J143" s="6"/>
    </row>
    <row r="144" spans="1:10" ht="75" x14ac:dyDescent="0.4">
      <c r="A144" s="6"/>
      <c r="B144" s="174"/>
      <c r="C144" s="8">
        <v>99</v>
      </c>
      <c r="D144" s="18" t="s">
        <v>302</v>
      </c>
      <c r="E144" s="8" t="s">
        <v>31</v>
      </c>
      <c r="F144" s="2" t="s">
        <v>309</v>
      </c>
      <c r="G144" s="8" t="s">
        <v>21</v>
      </c>
      <c r="H144" s="2" t="s">
        <v>310</v>
      </c>
      <c r="I144" s="65" t="s">
        <v>47</v>
      </c>
      <c r="J144" s="6"/>
    </row>
    <row r="145" spans="1:10" ht="28.5" customHeight="1" x14ac:dyDescent="0.4">
      <c r="A145" s="6"/>
      <c r="B145" s="174"/>
      <c r="C145" s="8">
        <v>100</v>
      </c>
      <c r="D145" s="14" t="s">
        <v>311</v>
      </c>
      <c r="E145" s="8" t="s">
        <v>36</v>
      </c>
      <c r="F145" s="2" t="s">
        <v>312</v>
      </c>
      <c r="G145" s="8" t="s">
        <v>21</v>
      </c>
      <c r="H145" s="147" t="s">
        <v>313</v>
      </c>
      <c r="I145" s="65" t="s">
        <v>191</v>
      </c>
      <c r="J145" s="6"/>
    </row>
    <row r="146" spans="1:10" ht="30" x14ac:dyDescent="0.4">
      <c r="A146" s="6"/>
      <c r="B146" s="174"/>
      <c r="C146" s="8">
        <v>101</v>
      </c>
      <c r="D146" s="14" t="s">
        <v>311</v>
      </c>
      <c r="E146" s="8" t="s">
        <v>36</v>
      </c>
      <c r="F146" s="2" t="s">
        <v>314</v>
      </c>
      <c r="G146" s="8" t="s">
        <v>21</v>
      </c>
      <c r="H146" s="2" t="s">
        <v>315</v>
      </c>
      <c r="I146" s="65" t="s">
        <v>34</v>
      </c>
      <c r="J146" s="6"/>
    </row>
    <row r="147" spans="1:10" ht="30" x14ac:dyDescent="0.4">
      <c r="A147" s="6"/>
      <c r="B147" s="174"/>
      <c r="C147" s="8">
        <v>102</v>
      </c>
      <c r="D147" s="14" t="s">
        <v>311</v>
      </c>
      <c r="E147" s="8" t="s">
        <v>36</v>
      </c>
      <c r="F147" s="2" t="s">
        <v>316</v>
      </c>
      <c r="G147" s="8" t="s">
        <v>21</v>
      </c>
      <c r="H147" s="2" t="s">
        <v>317</v>
      </c>
      <c r="I147" s="65" t="s">
        <v>41</v>
      </c>
      <c r="J147" s="6"/>
    </row>
    <row r="148" spans="1:10" ht="45" x14ac:dyDescent="0.4">
      <c r="A148" s="6"/>
      <c r="B148" s="174"/>
      <c r="C148" s="8">
        <v>103</v>
      </c>
      <c r="D148" s="14" t="s">
        <v>311</v>
      </c>
      <c r="E148" s="8" t="s">
        <v>36</v>
      </c>
      <c r="F148" s="2" t="s">
        <v>318</v>
      </c>
      <c r="G148" s="8" t="s">
        <v>21</v>
      </c>
      <c r="H148" s="2" t="s">
        <v>319</v>
      </c>
      <c r="I148" s="65" t="s">
        <v>54</v>
      </c>
      <c r="J148" s="6"/>
    </row>
    <row r="149" spans="1:10" ht="45" x14ac:dyDescent="0.4">
      <c r="A149" s="6"/>
      <c r="B149" s="174"/>
      <c r="C149" s="8">
        <v>104</v>
      </c>
      <c r="D149" s="14" t="s">
        <v>311</v>
      </c>
      <c r="E149" s="8" t="s">
        <v>36</v>
      </c>
      <c r="F149" s="2" t="s">
        <v>320</v>
      </c>
      <c r="G149" s="8" t="s">
        <v>21</v>
      </c>
      <c r="H149" s="147" t="s">
        <v>321</v>
      </c>
      <c r="I149" s="65" t="s">
        <v>191</v>
      </c>
      <c r="J149" s="6"/>
    </row>
    <row r="150" spans="1:10" ht="45" x14ac:dyDescent="0.4">
      <c r="A150" s="6"/>
      <c r="B150" s="174"/>
      <c r="C150" s="8">
        <v>105</v>
      </c>
      <c r="D150" s="14" t="s">
        <v>311</v>
      </c>
      <c r="E150" s="8" t="s">
        <v>36</v>
      </c>
      <c r="F150" s="2" t="s">
        <v>322</v>
      </c>
      <c r="G150" s="8" t="s">
        <v>21</v>
      </c>
      <c r="H150" s="2" t="s">
        <v>323</v>
      </c>
      <c r="I150" s="65" t="s">
        <v>34</v>
      </c>
      <c r="J150" s="6"/>
    </row>
    <row r="151" spans="1:10" ht="45" x14ac:dyDescent="0.4">
      <c r="A151" s="6"/>
      <c r="B151" s="174"/>
      <c r="C151" s="8">
        <v>106</v>
      </c>
      <c r="D151" s="14" t="s">
        <v>311</v>
      </c>
      <c r="E151" s="8" t="s">
        <v>36</v>
      </c>
      <c r="F151" s="2" t="s">
        <v>324</v>
      </c>
      <c r="G151" s="8" t="s">
        <v>21</v>
      </c>
      <c r="H151" s="2" t="s">
        <v>325</v>
      </c>
      <c r="I151" s="65" t="s">
        <v>41</v>
      </c>
      <c r="J151" s="6"/>
    </row>
    <row r="152" spans="1:10" ht="60" x14ac:dyDescent="0.4">
      <c r="A152" s="6"/>
      <c r="B152" s="174"/>
      <c r="C152" s="8">
        <v>107</v>
      </c>
      <c r="D152" s="14" t="s">
        <v>311</v>
      </c>
      <c r="E152" s="8" t="s">
        <v>36</v>
      </c>
      <c r="F152" s="2" t="s">
        <v>326</v>
      </c>
      <c r="G152" s="8" t="s">
        <v>21</v>
      </c>
      <c r="H152" s="2" t="s">
        <v>327</v>
      </c>
      <c r="I152" s="65" t="s">
        <v>54</v>
      </c>
      <c r="J152" s="6"/>
    </row>
    <row r="153" spans="1:10" ht="60.5" thickBot="1" x14ac:dyDescent="0.45">
      <c r="A153" s="6"/>
      <c r="B153" s="174"/>
      <c r="C153" s="8">
        <v>108</v>
      </c>
      <c r="D153" s="18" t="s">
        <v>328</v>
      </c>
      <c r="E153" s="8" t="s">
        <v>31</v>
      </c>
      <c r="F153" s="2" t="s">
        <v>329</v>
      </c>
      <c r="G153" s="8" t="s">
        <v>21</v>
      </c>
      <c r="H153" s="2" t="s">
        <v>330</v>
      </c>
      <c r="I153" s="65" t="s">
        <v>54</v>
      </c>
      <c r="J153" s="6"/>
    </row>
    <row r="154" spans="1:10" ht="30" x14ac:dyDescent="0.4">
      <c r="A154" s="6"/>
      <c r="B154" s="174"/>
      <c r="C154" s="121">
        <v>109</v>
      </c>
      <c r="D154" s="18" t="s">
        <v>328</v>
      </c>
      <c r="E154" s="8" t="s">
        <v>31</v>
      </c>
      <c r="F154" s="125" t="s">
        <v>331</v>
      </c>
      <c r="G154" s="8" t="s">
        <v>21</v>
      </c>
      <c r="H154" s="2" t="s">
        <v>332</v>
      </c>
      <c r="I154" s="65" t="s">
        <v>54</v>
      </c>
      <c r="J154" s="6"/>
    </row>
    <row r="155" spans="1:10" ht="30.5" thickBot="1" x14ac:dyDescent="0.45">
      <c r="A155" s="6"/>
      <c r="B155" s="174"/>
      <c r="C155" s="121">
        <v>109</v>
      </c>
      <c r="D155" s="18" t="s">
        <v>328</v>
      </c>
      <c r="E155" s="8" t="s">
        <v>31</v>
      </c>
      <c r="F155" s="126" t="s">
        <v>333</v>
      </c>
      <c r="G155" s="8" t="s">
        <v>21</v>
      </c>
      <c r="H155" s="2" t="s">
        <v>334</v>
      </c>
      <c r="I155" s="65" t="s">
        <v>34</v>
      </c>
      <c r="J155" s="6"/>
    </row>
    <row r="156" spans="1:10" ht="75" x14ac:dyDescent="0.4">
      <c r="A156" s="6"/>
      <c r="B156" s="174"/>
      <c r="C156" s="8">
        <v>110</v>
      </c>
      <c r="D156" s="18" t="s">
        <v>335</v>
      </c>
      <c r="E156" s="8" t="s">
        <v>31</v>
      </c>
      <c r="F156" s="2" t="s">
        <v>336</v>
      </c>
      <c r="G156" s="19" t="s">
        <v>19</v>
      </c>
      <c r="H156" s="2" t="s">
        <v>337</v>
      </c>
      <c r="I156" s="65" t="s">
        <v>41</v>
      </c>
      <c r="J156" s="6"/>
    </row>
    <row r="157" spans="1:10" ht="60" x14ac:dyDescent="0.4">
      <c r="A157" s="6"/>
      <c r="B157" s="174"/>
      <c r="C157" s="8">
        <v>111</v>
      </c>
      <c r="D157" s="18" t="s">
        <v>338</v>
      </c>
      <c r="E157" s="8" t="s">
        <v>31</v>
      </c>
      <c r="F157" s="2" t="s">
        <v>339</v>
      </c>
      <c r="G157" s="8" t="s">
        <v>21</v>
      </c>
      <c r="H157" s="2" t="s">
        <v>340</v>
      </c>
      <c r="I157" s="65" t="s">
        <v>34</v>
      </c>
      <c r="J157" s="6"/>
    </row>
    <row r="158" spans="1:10" ht="45.5" thickBot="1" x14ac:dyDescent="0.45">
      <c r="A158" s="6"/>
      <c r="B158" s="175"/>
      <c r="C158" s="21">
        <v>112</v>
      </c>
      <c r="D158" s="18" t="s">
        <v>338</v>
      </c>
      <c r="E158" s="8" t="s">
        <v>31</v>
      </c>
      <c r="F158" s="2" t="s">
        <v>341</v>
      </c>
      <c r="G158" s="8" t="s">
        <v>21</v>
      </c>
      <c r="H158" s="2" t="s">
        <v>342</v>
      </c>
      <c r="I158" s="65" t="s">
        <v>41</v>
      </c>
      <c r="J158" s="6"/>
    </row>
    <row r="159" spans="1:10" ht="60" x14ac:dyDescent="0.4">
      <c r="A159" s="6"/>
      <c r="B159" s="178" t="s">
        <v>343</v>
      </c>
      <c r="C159" s="121">
        <v>113</v>
      </c>
      <c r="D159" s="14" t="s">
        <v>344</v>
      </c>
      <c r="E159" s="10" t="s">
        <v>36</v>
      </c>
      <c r="F159" s="125" t="s">
        <v>345</v>
      </c>
      <c r="G159" s="10" t="s">
        <v>21</v>
      </c>
      <c r="H159" s="27" t="s">
        <v>346</v>
      </c>
      <c r="I159" s="66" t="s">
        <v>54</v>
      </c>
      <c r="J159" s="6"/>
    </row>
    <row r="160" spans="1:10" ht="60" x14ac:dyDescent="0.4">
      <c r="A160" s="6"/>
      <c r="B160" s="178"/>
      <c r="C160" s="121">
        <v>113</v>
      </c>
      <c r="D160" s="14" t="s">
        <v>344</v>
      </c>
      <c r="E160" s="8" t="s">
        <v>36</v>
      </c>
      <c r="F160" s="128" t="s">
        <v>345</v>
      </c>
      <c r="G160" s="8" t="s">
        <v>21</v>
      </c>
      <c r="H160" s="2" t="s">
        <v>347</v>
      </c>
      <c r="I160" s="65" t="s">
        <v>47</v>
      </c>
      <c r="J160" s="6"/>
    </row>
    <row r="161" spans="1:10" ht="60.5" thickBot="1" x14ac:dyDescent="0.45">
      <c r="A161" s="6"/>
      <c r="B161" s="178"/>
      <c r="C161" s="121">
        <v>113</v>
      </c>
      <c r="D161" s="14" t="s">
        <v>344</v>
      </c>
      <c r="E161" s="8" t="s">
        <v>36</v>
      </c>
      <c r="F161" s="126" t="s">
        <v>345</v>
      </c>
      <c r="G161" s="8" t="s">
        <v>21</v>
      </c>
      <c r="H161" s="2" t="s">
        <v>348</v>
      </c>
      <c r="I161" s="65" t="s">
        <v>34</v>
      </c>
      <c r="J161" s="6"/>
    </row>
    <row r="162" spans="1:10" ht="54" customHeight="1" x14ac:dyDescent="0.4">
      <c r="A162" s="6"/>
      <c r="B162" s="178"/>
      <c r="C162" s="121">
        <v>114</v>
      </c>
      <c r="D162" s="14" t="s">
        <v>349</v>
      </c>
      <c r="E162" s="8" t="s">
        <v>36</v>
      </c>
      <c r="F162" s="125" t="s">
        <v>350</v>
      </c>
      <c r="G162" s="8" t="s">
        <v>21</v>
      </c>
      <c r="H162" s="2" t="s">
        <v>351</v>
      </c>
      <c r="I162" s="65" t="s">
        <v>54</v>
      </c>
      <c r="J162" s="6"/>
    </row>
    <row r="163" spans="1:10" ht="60.5" thickBot="1" x14ac:dyDescent="0.45">
      <c r="A163" s="6"/>
      <c r="B163" s="178"/>
      <c r="C163" s="121">
        <v>114</v>
      </c>
      <c r="D163" s="14" t="s">
        <v>349</v>
      </c>
      <c r="E163" s="8" t="s">
        <v>36</v>
      </c>
      <c r="F163" s="126" t="s">
        <v>350</v>
      </c>
      <c r="G163" s="8" t="s">
        <v>21</v>
      </c>
      <c r="H163" s="2" t="s">
        <v>352</v>
      </c>
      <c r="I163" s="65" t="s">
        <v>353</v>
      </c>
      <c r="J163" s="6"/>
    </row>
    <row r="164" spans="1:10" ht="45" x14ac:dyDescent="0.4">
      <c r="A164" s="6"/>
      <c r="B164" s="178"/>
      <c r="C164" s="121">
        <v>115</v>
      </c>
      <c r="D164" s="14" t="s">
        <v>354</v>
      </c>
      <c r="E164" s="8" t="s">
        <v>36</v>
      </c>
      <c r="F164" s="125" t="s">
        <v>355</v>
      </c>
      <c r="G164" s="8" t="s">
        <v>21</v>
      </c>
      <c r="H164" s="2" t="s">
        <v>356</v>
      </c>
      <c r="I164" s="65" t="s">
        <v>34</v>
      </c>
      <c r="J164" s="6"/>
    </row>
    <row r="165" spans="1:10" ht="45.5" thickBot="1" x14ac:dyDescent="0.45">
      <c r="A165" s="6"/>
      <c r="B165" s="178"/>
      <c r="C165" s="121">
        <v>115</v>
      </c>
      <c r="D165" s="14" t="s">
        <v>354</v>
      </c>
      <c r="E165" s="8" t="s">
        <v>36</v>
      </c>
      <c r="F165" s="126" t="s">
        <v>355</v>
      </c>
      <c r="G165" s="8" t="s">
        <v>21</v>
      </c>
      <c r="H165" s="2" t="s">
        <v>357</v>
      </c>
      <c r="I165" s="65" t="s">
        <v>41</v>
      </c>
      <c r="J165" s="6"/>
    </row>
    <row r="166" spans="1:10" ht="45" x14ac:dyDescent="0.4">
      <c r="A166" s="6"/>
      <c r="B166" s="178"/>
      <c r="C166" s="8">
        <v>116</v>
      </c>
      <c r="D166" s="14" t="s">
        <v>354</v>
      </c>
      <c r="E166" s="8" t="s">
        <v>36</v>
      </c>
      <c r="F166" s="2" t="s">
        <v>358</v>
      </c>
      <c r="G166" s="8" t="s">
        <v>21</v>
      </c>
      <c r="H166" s="2" t="s">
        <v>359</v>
      </c>
      <c r="I166" s="65" t="s">
        <v>41</v>
      </c>
      <c r="J166" s="6"/>
    </row>
    <row r="167" spans="1:10" ht="60.5" thickBot="1" x14ac:dyDescent="0.45">
      <c r="A167" s="6"/>
      <c r="B167" s="178"/>
      <c r="C167" s="8">
        <v>117</v>
      </c>
      <c r="D167" s="14" t="s">
        <v>360</v>
      </c>
      <c r="E167" s="8" t="s">
        <v>36</v>
      </c>
      <c r="F167" s="2" t="s">
        <v>361</v>
      </c>
      <c r="G167" s="8" t="s">
        <v>21</v>
      </c>
      <c r="H167" s="2" t="s">
        <v>362</v>
      </c>
      <c r="I167" s="65" t="s">
        <v>54</v>
      </c>
      <c r="J167" s="6"/>
    </row>
    <row r="168" spans="1:10" ht="60" x14ac:dyDescent="0.4">
      <c r="A168" s="6"/>
      <c r="B168" s="178"/>
      <c r="C168" s="121">
        <v>118</v>
      </c>
      <c r="D168" s="14" t="s">
        <v>360</v>
      </c>
      <c r="E168" s="8" t="s">
        <v>36</v>
      </c>
      <c r="F168" s="125" t="s">
        <v>363</v>
      </c>
      <c r="G168" s="8" t="s">
        <v>21</v>
      </c>
      <c r="H168" s="2" t="s">
        <v>364</v>
      </c>
      <c r="I168" s="65" t="s">
        <v>41</v>
      </c>
      <c r="J168" s="6"/>
    </row>
    <row r="169" spans="1:10" ht="60" x14ac:dyDescent="0.4">
      <c r="A169" s="6"/>
      <c r="B169" s="178"/>
      <c r="C169" s="121">
        <v>118</v>
      </c>
      <c r="D169" s="14" t="s">
        <v>360</v>
      </c>
      <c r="E169" s="8" t="s">
        <v>36</v>
      </c>
      <c r="F169" s="128" t="s">
        <v>363</v>
      </c>
      <c r="G169" s="8" t="s">
        <v>21</v>
      </c>
      <c r="H169" s="2" t="s">
        <v>365</v>
      </c>
      <c r="I169" s="65" t="s">
        <v>47</v>
      </c>
      <c r="J169" s="6"/>
    </row>
    <row r="170" spans="1:10" ht="60.5" thickBot="1" x14ac:dyDescent="0.45">
      <c r="A170" s="6"/>
      <c r="B170" s="178"/>
      <c r="C170" s="121">
        <v>118</v>
      </c>
      <c r="D170" s="14" t="s">
        <v>360</v>
      </c>
      <c r="E170" s="8" t="s">
        <v>36</v>
      </c>
      <c r="F170" s="126" t="s">
        <v>363</v>
      </c>
      <c r="G170" s="8" t="s">
        <v>21</v>
      </c>
      <c r="H170" s="2" t="s">
        <v>366</v>
      </c>
      <c r="I170" s="65" t="s">
        <v>34</v>
      </c>
      <c r="J170" s="6"/>
    </row>
    <row r="171" spans="1:10" ht="60.5" thickBot="1" x14ac:dyDescent="0.45">
      <c r="A171" s="6"/>
      <c r="B171" s="178"/>
      <c r="C171" s="8">
        <v>119</v>
      </c>
      <c r="D171" s="14" t="s">
        <v>360</v>
      </c>
      <c r="E171" s="8" t="s">
        <v>36</v>
      </c>
      <c r="F171" s="2" t="s">
        <v>367</v>
      </c>
      <c r="G171" s="8" t="s">
        <v>21</v>
      </c>
      <c r="H171" s="2" t="s">
        <v>368</v>
      </c>
      <c r="I171" s="65" t="s">
        <v>41</v>
      </c>
      <c r="J171" s="6"/>
    </row>
    <row r="172" spans="1:10" ht="60" x14ac:dyDescent="0.4">
      <c r="A172" s="6"/>
      <c r="B172" s="178"/>
      <c r="C172" s="121">
        <v>120</v>
      </c>
      <c r="D172" s="14" t="s">
        <v>369</v>
      </c>
      <c r="E172" s="8" t="s">
        <v>36</v>
      </c>
      <c r="F172" s="125" t="s">
        <v>370</v>
      </c>
      <c r="G172" s="8" t="s">
        <v>21</v>
      </c>
      <c r="H172" s="2" t="s">
        <v>371</v>
      </c>
      <c r="I172" s="65" t="s">
        <v>54</v>
      </c>
      <c r="J172" s="6"/>
    </row>
    <row r="173" spans="1:10" ht="45.5" thickBot="1" x14ac:dyDescent="0.45">
      <c r="A173" s="6"/>
      <c r="B173" s="178"/>
      <c r="C173" s="121">
        <v>120</v>
      </c>
      <c r="D173" s="14" t="s">
        <v>369</v>
      </c>
      <c r="E173" s="8" t="s">
        <v>36</v>
      </c>
      <c r="F173" s="126" t="s">
        <v>370</v>
      </c>
      <c r="G173" s="8" t="s">
        <v>21</v>
      </c>
      <c r="H173" s="2" t="s">
        <v>372</v>
      </c>
      <c r="I173" s="65" t="s">
        <v>34</v>
      </c>
      <c r="J173" s="6"/>
    </row>
    <row r="174" spans="1:10" ht="30" x14ac:dyDescent="0.4">
      <c r="A174" s="6"/>
      <c r="B174" s="178"/>
      <c r="C174" s="121">
        <v>121</v>
      </c>
      <c r="D174" s="14" t="s">
        <v>369</v>
      </c>
      <c r="E174" s="8" t="s">
        <v>36</v>
      </c>
      <c r="F174" s="125" t="s">
        <v>373</v>
      </c>
      <c r="G174" s="8" t="s">
        <v>21</v>
      </c>
      <c r="H174" s="2" t="s">
        <v>374</v>
      </c>
      <c r="I174" s="65" t="s">
        <v>41</v>
      </c>
      <c r="J174" s="6"/>
    </row>
    <row r="175" spans="1:10" ht="30.5" thickBot="1" x14ac:dyDescent="0.45">
      <c r="A175" s="6"/>
      <c r="B175" s="178"/>
      <c r="C175" s="121">
        <v>121</v>
      </c>
      <c r="D175" s="14" t="s">
        <v>369</v>
      </c>
      <c r="E175" s="8" t="s">
        <v>36</v>
      </c>
      <c r="F175" s="126" t="s">
        <v>373</v>
      </c>
      <c r="G175" s="8" t="s">
        <v>21</v>
      </c>
      <c r="H175" s="2" t="s">
        <v>375</v>
      </c>
      <c r="I175" s="65" t="s">
        <v>353</v>
      </c>
      <c r="J175" s="6"/>
    </row>
    <row r="176" spans="1:10" ht="30" x14ac:dyDescent="0.4">
      <c r="A176" s="6"/>
      <c r="B176" s="178"/>
      <c r="C176" s="121">
        <v>122</v>
      </c>
      <c r="D176" s="14" t="s">
        <v>369</v>
      </c>
      <c r="E176" s="8" t="s">
        <v>36</v>
      </c>
      <c r="F176" s="125" t="s">
        <v>376</v>
      </c>
      <c r="G176" s="8" t="s">
        <v>21</v>
      </c>
      <c r="H176" s="2" t="s">
        <v>377</v>
      </c>
      <c r="I176" s="65" t="s">
        <v>34</v>
      </c>
      <c r="J176" s="6"/>
    </row>
    <row r="177" spans="1:10" ht="30.5" thickBot="1" x14ac:dyDescent="0.45">
      <c r="A177" s="6"/>
      <c r="B177" s="178"/>
      <c r="C177" s="121">
        <v>122</v>
      </c>
      <c r="D177" s="14" t="s">
        <v>369</v>
      </c>
      <c r="E177" s="8" t="s">
        <v>36</v>
      </c>
      <c r="F177" s="126" t="s">
        <v>376</v>
      </c>
      <c r="G177" s="8" t="s">
        <v>21</v>
      </c>
      <c r="H177" s="2" t="s">
        <v>378</v>
      </c>
      <c r="I177" s="65" t="s">
        <v>41</v>
      </c>
      <c r="J177" s="6"/>
    </row>
    <row r="178" spans="1:10" ht="90.5" thickBot="1" x14ac:dyDescent="0.45">
      <c r="A178" s="6"/>
      <c r="B178" s="178"/>
      <c r="C178" s="8">
        <v>123</v>
      </c>
      <c r="D178" s="14" t="s">
        <v>369</v>
      </c>
      <c r="E178" s="8" t="s">
        <v>36</v>
      </c>
      <c r="F178" s="2" t="s">
        <v>379</v>
      </c>
      <c r="G178" s="8" t="s">
        <v>21</v>
      </c>
      <c r="H178" s="2" t="s">
        <v>380</v>
      </c>
      <c r="I178" s="65" t="s">
        <v>290</v>
      </c>
      <c r="J178" s="6"/>
    </row>
    <row r="179" spans="1:10" ht="45" x14ac:dyDescent="0.4">
      <c r="A179" s="6"/>
      <c r="B179" s="178"/>
      <c r="C179" s="121">
        <v>124</v>
      </c>
      <c r="D179" s="31" t="s">
        <v>381</v>
      </c>
      <c r="E179" s="8" t="s">
        <v>31</v>
      </c>
      <c r="F179" s="125" t="s">
        <v>382</v>
      </c>
      <c r="G179" s="8" t="s">
        <v>21</v>
      </c>
      <c r="H179" s="2" t="s">
        <v>383</v>
      </c>
      <c r="I179" s="65" t="s">
        <v>54</v>
      </c>
      <c r="J179" s="6"/>
    </row>
    <row r="180" spans="1:10" ht="45.5" thickBot="1" x14ac:dyDescent="0.45">
      <c r="A180" s="6"/>
      <c r="B180" s="178"/>
      <c r="C180" s="121">
        <v>124</v>
      </c>
      <c r="D180" s="31" t="s">
        <v>381</v>
      </c>
      <c r="E180" s="8" t="s">
        <v>31</v>
      </c>
      <c r="F180" s="126" t="s">
        <v>382</v>
      </c>
      <c r="G180" s="8" t="s">
        <v>21</v>
      </c>
      <c r="H180" s="2" t="s">
        <v>384</v>
      </c>
      <c r="I180" s="65" t="s">
        <v>41</v>
      </c>
      <c r="J180" s="6"/>
    </row>
    <row r="181" spans="1:10" ht="45.5" thickBot="1" x14ac:dyDescent="0.45">
      <c r="A181" s="6"/>
      <c r="B181" s="178"/>
      <c r="C181" s="8">
        <v>125</v>
      </c>
      <c r="D181" s="14" t="s">
        <v>385</v>
      </c>
      <c r="E181" s="8" t="s">
        <v>36</v>
      </c>
      <c r="F181" s="2" t="s">
        <v>386</v>
      </c>
      <c r="G181" s="8" t="s">
        <v>21</v>
      </c>
      <c r="H181" s="2" t="s">
        <v>387</v>
      </c>
      <c r="I181" s="65" t="s">
        <v>54</v>
      </c>
      <c r="J181" s="6"/>
    </row>
    <row r="182" spans="1:10" ht="45" x14ac:dyDescent="0.4">
      <c r="A182" s="6"/>
      <c r="B182" s="178"/>
      <c r="C182" s="121">
        <v>126</v>
      </c>
      <c r="D182" s="14" t="s">
        <v>385</v>
      </c>
      <c r="E182" s="8" t="s">
        <v>36</v>
      </c>
      <c r="F182" s="125" t="s">
        <v>388</v>
      </c>
      <c r="G182" s="8" t="s">
        <v>21</v>
      </c>
      <c r="H182" s="2" t="s">
        <v>389</v>
      </c>
      <c r="I182" s="65" t="s">
        <v>41</v>
      </c>
      <c r="J182" s="6"/>
    </row>
    <row r="183" spans="1:10" ht="45.5" thickBot="1" x14ac:dyDescent="0.45">
      <c r="A183" s="6"/>
      <c r="B183" s="178"/>
      <c r="C183" s="121">
        <v>126</v>
      </c>
      <c r="D183" s="14" t="s">
        <v>385</v>
      </c>
      <c r="E183" s="8" t="s">
        <v>36</v>
      </c>
      <c r="F183" s="126" t="s">
        <v>388</v>
      </c>
      <c r="G183" s="8" t="s">
        <v>21</v>
      </c>
      <c r="H183" s="2" t="s">
        <v>390</v>
      </c>
      <c r="I183" s="65" t="s">
        <v>34</v>
      </c>
      <c r="J183" s="6"/>
    </row>
    <row r="184" spans="1:10" ht="45.5" thickBot="1" x14ac:dyDescent="0.45">
      <c r="A184" s="6"/>
      <c r="B184" s="178"/>
      <c r="C184" s="8">
        <v>127</v>
      </c>
      <c r="D184" s="14" t="s">
        <v>385</v>
      </c>
      <c r="E184" s="8" t="s">
        <v>36</v>
      </c>
      <c r="F184" s="2" t="s">
        <v>391</v>
      </c>
      <c r="G184" s="8" t="s">
        <v>21</v>
      </c>
      <c r="H184" s="2" t="s">
        <v>392</v>
      </c>
      <c r="I184" s="65" t="s">
        <v>41</v>
      </c>
      <c r="J184" s="6"/>
    </row>
    <row r="185" spans="1:10" ht="45" x14ac:dyDescent="0.4">
      <c r="A185" s="6"/>
      <c r="B185" s="178"/>
      <c r="C185" s="121">
        <v>128</v>
      </c>
      <c r="D185" s="31" t="s">
        <v>393</v>
      </c>
      <c r="E185" s="8" t="s">
        <v>31</v>
      </c>
      <c r="F185" s="125" t="s">
        <v>394</v>
      </c>
      <c r="G185" s="8" t="s">
        <v>21</v>
      </c>
      <c r="H185" s="2" t="s">
        <v>395</v>
      </c>
      <c r="I185" s="65" t="s">
        <v>34</v>
      </c>
      <c r="J185" s="6"/>
    </row>
    <row r="186" spans="1:10" ht="45.5" thickBot="1" x14ac:dyDescent="0.45">
      <c r="A186" s="6"/>
      <c r="B186" s="178"/>
      <c r="C186" s="121">
        <v>128</v>
      </c>
      <c r="D186" s="31" t="s">
        <v>393</v>
      </c>
      <c r="E186" s="8" t="s">
        <v>31</v>
      </c>
      <c r="F186" s="126" t="s">
        <v>396</v>
      </c>
      <c r="G186" s="8" t="s">
        <v>21</v>
      </c>
      <c r="H186" s="2" t="s">
        <v>397</v>
      </c>
      <c r="I186" s="65" t="s">
        <v>41</v>
      </c>
      <c r="J186" s="6"/>
    </row>
    <row r="187" spans="1:10" ht="75" x14ac:dyDescent="0.4">
      <c r="A187" s="6"/>
      <c r="B187" s="178"/>
      <c r="C187" s="121">
        <v>129</v>
      </c>
      <c r="D187" s="31" t="s">
        <v>393</v>
      </c>
      <c r="E187" s="8" t="s">
        <v>31</v>
      </c>
      <c r="F187" s="125" t="s">
        <v>398</v>
      </c>
      <c r="G187" s="8" t="s">
        <v>21</v>
      </c>
      <c r="H187" s="2" t="s">
        <v>399</v>
      </c>
      <c r="I187" s="65" t="s">
        <v>34</v>
      </c>
      <c r="J187" s="6"/>
    </row>
    <row r="188" spans="1:10" ht="60.5" thickBot="1" x14ac:dyDescent="0.45">
      <c r="A188" s="6"/>
      <c r="B188" s="178"/>
      <c r="C188" s="121">
        <v>129</v>
      </c>
      <c r="D188" s="31" t="s">
        <v>393</v>
      </c>
      <c r="E188" s="8" t="s">
        <v>31</v>
      </c>
      <c r="F188" s="126" t="s">
        <v>398</v>
      </c>
      <c r="G188" s="8" t="s">
        <v>21</v>
      </c>
      <c r="H188" s="2" t="s">
        <v>400</v>
      </c>
      <c r="I188" s="65" t="s">
        <v>41</v>
      </c>
      <c r="J188" s="6"/>
    </row>
    <row r="189" spans="1:10" ht="315.5" thickBot="1" x14ac:dyDescent="0.45">
      <c r="A189" s="6"/>
      <c r="B189" s="178"/>
      <c r="C189" s="8">
        <v>130</v>
      </c>
      <c r="D189" s="14" t="s">
        <v>401</v>
      </c>
      <c r="E189" s="8" t="s">
        <v>36</v>
      </c>
      <c r="F189" s="2" t="s">
        <v>402</v>
      </c>
      <c r="G189" s="85" t="s">
        <v>19</v>
      </c>
      <c r="H189" s="2" t="s">
        <v>403</v>
      </c>
      <c r="I189" s="65" t="s">
        <v>41</v>
      </c>
      <c r="J189" s="6"/>
    </row>
    <row r="190" spans="1:10" x14ac:dyDescent="0.4">
      <c r="A190" s="6"/>
      <c r="B190" s="173" t="s">
        <v>404</v>
      </c>
      <c r="C190" s="10">
        <v>131</v>
      </c>
      <c r="D190" s="32" t="s">
        <v>405</v>
      </c>
      <c r="E190" s="10" t="s">
        <v>36</v>
      </c>
      <c r="F190" s="27" t="s">
        <v>406</v>
      </c>
      <c r="G190" s="10" t="s">
        <v>21</v>
      </c>
      <c r="H190" s="27" t="s">
        <v>407</v>
      </c>
      <c r="I190" s="66" t="s">
        <v>34</v>
      </c>
      <c r="J190" s="6"/>
    </row>
    <row r="191" spans="1:10" ht="30" x14ac:dyDescent="0.4">
      <c r="A191" s="6"/>
      <c r="B191" s="174"/>
      <c r="C191" s="8">
        <v>132</v>
      </c>
      <c r="D191" s="29" t="s">
        <v>405</v>
      </c>
      <c r="E191" s="8" t="s">
        <v>36</v>
      </c>
      <c r="F191" s="2" t="s">
        <v>408</v>
      </c>
      <c r="G191" s="8" t="s">
        <v>21</v>
      </c>
      <c r="H191" s="2" t="s">
        <v>409</v>
      </c>
      <c r="I191" s="65" t="s">
        <v>34</v>
      </c>
      <c r="J191" s="6"/>
    </row>
    <row r="192" spans="1:10" ht="60" x14ac:dyDescent="0.4">
      <c r="A192" s="6"/>
      <c r="B192" s="174"/>
      <c r="C192" s="8">
        <v>133</v>
      </c>
      <c r="D192" s="29" t="s">
        <v>405</v>
      </c>
      <c r="E192" s="8" t="s">
        <v>36</v>
      </c>
      <c r="F192" s="2" t="s">
        <v>410</v>
      </c>
      <c r="G192" s="8" t="s">
        <v>21</v>
      </c>
      <c r="H192" s="2" t="s">
        <v>411</v>
      </c>
      <c r="I192" s="65" t="s">
        <v>34</v>
      </c>
      <c r="J192" s="6"/>
    </row>
    <row r="193" spans="1:10" ht="45" x14ac:dyDescent="0.4">
      <c r="A193" s="6"/>
      <c r="B193" s="174"/>
      <c r="C193" s="8">
        <v>134</v>
      </c>
      <c r="D193" s="31" t="s">
        <v>412</v>
      </c>
      <c r="E193" s="8" t="s">
        <v>31</v>
      </c>
      <c r="F193" s="2" t="s">
        <v>413</v>
      </c>
      <c r="G193" s="8" t="s">
        <v>21</v>
      </c>
      <c r="H193" s="2" t="s">
        <v>414</v>
      </c>
      <c r="I193" s="65" t="s">
        <v>34</v>
      </c>
      <c r="J193" s="6"/>
    </row>
    <row r="194" spans="1:10" ht="45" x14ac:dyDescent="0.4">
      <c r="A194" s="6"/>
      <c r="B194" s="174"/>
      <c r="C194" s="8">
        <v>135</v>
      </c>
      <c r="D194" s="31" t="s">
        <v>412</v>
      </c>
      <c r="E194" s="8" t="s">
        <v>31</v>
      </c>
      <c r="F194" s="2" t="s">
        <v>415</v>
      </c>
      <c r="G194" s="8" t="s">
        <v>21</v>
      </c>
      <c r="H194" s="2" t="s">
        <v>416</v>
      </c>
      <c r="I194" s="65" t="s">
        <v>34</v>
      </c>
      <c r="J194" s="6"/>
    </row>
    <row r="195" spans="1:10" ht="45" x14ac:dyDescent="0.4">
      <c r="A195" s="6"/>
      <c r="B195" s="174"/>
      <c r="C195" s="8">
        <v>136</v>
      </c>
      <c r="D195" s="31" t="s">
        <v>417</v>
      </c>
      <c r="E195" s="8" t="s">
        <v>31</v>
      </c>
      <c r="F195" s="2" t="s">
        <v>418</v>
      </c>
      <c r="G195" s="8" t="s">
        <v>21</v>
      </c>
      <c r="H195" s="2" t="s">
        <v>419</v>
      </c>
      <c r="I195" s="65" t="s">
        <v>420</v>
      </c>
      <c r="J195" s="6"/>
    </row>
    <row r="196" spans="1:10" ht="30" x14ac:dyDescent="0.4">
      <c r="A196" s="6"/>
      <c r="B196" s="174"/>
      <c r="C196" s="8">
        <v>137</v>
      </c>
      <c r="D196" s="31" t="s">
        <v>421</v>
      </c>
      <c r="E196" s="8" t="s">
        <v>31</v>
      </c>
      <c r="F196" s="2" t="s">
        <v>422</v>
      </c>
      <c r="G196" s="8" t="s">
        <v>21</v>
      </c>
      <c r="H196" s="2" t="s">
        <v>423</v>
      </c>
      <c r="I196" s="65" t="s">
        <v>34</v>
      </c>
      <c r="J196" s="6"/>
    </row>
    <row r="197" spans="1:10" ht="30" x14ac:dyDescent="0.4">
      <c r="A197" s="6"/>
      <c r="B197" s="174"/>
      <c r="C197" s="8">
        <v>138</v>
      </c>
      <c r="D197" s="31" t="s">
        <v>424</v>
      </c>
      <c r="E197" s="8" t="s">
        <v>31</v>
      </c>
      <c r="F197" s="2" t="s">
        <v>425</v>
      </c>
      <c r="G197" s="8" t="s">
        <v>21</v>
      </c>
      <c r="H197" s="2" t="s">
        <v>426</v>
      </c>
      <c r="I197" s="65" t="s">
        <v>427</v>
      </c>
      <c r="J197" s="6"/>
    </row>
    <row r="198" spans="1:10" ht="30" x14ac:dyDescent="0.4">
      <c r="A198" s="6"/>
      <c r="B198" s="174"/>
      <c r="C198" s="8">
        <v>139</v>
      </c>
      <c r="D198" s="31" t="s">
        <v>428</v>
      </c>
      <c r="E198" s="8" t="s">
        <v>31</v>
      </c>
      <c r="F198" s="2" t="s">
        <v>429</v>
      </c>
      <c r="G198" s="19" t="s">
        <v>19</v>
      </c>
      <c r="H198" s="2" t="s">
        <v>430</v>
      </c>
      <c r="I198" s="65" t="s">
        <v>54</v>
      </c>
      <c r="J198" s="6"/>
    </row>
    <row r="199" spans="1:10" ht="30.5" thickBot="1" x14ac:dyDescent="0.45">
      <c r="A199" s="6"/>
      <c r="B199" s="174"/>
      <c r="C199" s="8">
        <v>140</v>
      </c>
      <c r="D199" s="31" t="s">
        <v>428</v>
      </c>
      <c r="E199" s="8" t="s">
        <v>31</v>
      </c>
      <c r="F199" s="2" t="s">
        <v>431</v>
      </c>
      <c r="G199" s="8" t="s">
        <v>21</v>
      </c>
      <c r="H199" s="2" t="s">
        <v>432</v>
      </c>
      <c r="I199" s="65" t="s">
        <v>76</v>
      </c>
      <c r="J199" s="6"/>
    </row>
    <row r="200" spans="1:10" ht="45" x14ac:dyDescent="0.4">
      <c r="A200" s="6"/>
      <c r="B200" s="174"/>
      <c r="C200" s="121">
        <v>141</v>
      </c>
      <c r="D200" s="31" t="s">
        <v>428</v>
      </c>
      <c r="E200" s="8" t="s">
        <v>31</v>
      </c>
      <c r="F200" s="125" t="s">
        <v>433</v>
      </c>
      <c r="G200" s="8" t="s">
        <v>21</v>
      </c>
      <c r="H200" s="2" t="s">
        <v>434</v>
      </c>
      <c r="I200" s="65" t="s">
        <v>76</v>
      </c>
      <c r="J200" s="6"/>
    </row>
    <row r="201" spans="1:10" ht="45.5" thickBot="1" x14ac:dyDescent="0.45">
      <c r="A201" s="6"/>
      <c r="B201" s="175"/>
      <c r="C201" s="127">
        <v>141</v>
      </c>
      <c r="D201" s="31" t="s">
        <v>428</v>
      </c>
      <c r="E201" s="23" t="s">
        <v>31</v>
      </c>
      <c r="F201" s="126" t="s">
        <v>433</v>
      </c>
      <c r="G201" s="23" t="s">
        <v>21</v>
      </c>
      <c r="H201" s="24" t="s">
        <v>435</v>
      </c>
      <c r="I201" s="67" t="s">
        <v>54</v>
      </c>
      <c r="J201" s="6"/>
    </row>
    <row r="202" spans="1:10" ht="30" x14ac:dyDescent="0.4">
      <c r="A202" s="6"/>
      <c r="B202" s="176" t="s">
        <v>436</v>
      </c>
      <c r="C202" s="8">
        <v>142</v>
      </c>
      <c r="D202" s="31" t="s">
        <v>437</v>
      </c>
      <c r="E202" s="8" t="s">
        <v>31</v>
      </c>
      <c r="F202" s="2" t="s">
        <v>438</v>
      </c>
      <c r="G202" s="8" t="s">
        <v>21</v>
      </c>
      <c r="H202" s="2" t="s">
        <v>439</v>
      </c>
      <c r="I202" s="65" t="s">
        <v>34</v>
      </c>
      <c r="J202" s="6"/>
    </row>
    <row r="203" spans="1:10" x14ac:dyDescent="0.4">
      <c r="A203" s="6"/>
      <c r="B203" s="176"/>
      <c r="C203" s="8">
        <v>143</v>
      </c>
      <c r="D203" s="31" t="s">
        <v>437</v>
      </c>
      <c r="E203" s="8" t="s">
        <v>31</v>
      </c>
      <c r="F203" s="2" t="s">
        <v>440</v>
      </c>
      <c r="G203" s="8" t="s">
        <v>21</v>
      </c>
      <c r="H203" s="2" t="s">
        <v>441</v>
      </c>
      <c r="I203" s="65" t="s">
        <v>41</v>
      </c>
      <c r="J203" s="6"/>
    </row>
    <row r="204" spans="1:10" ht="60" x14ac:dyDescent="0.4">
      <c r="A204" s="6"/>
      <c r="B204" s="176"/>
      <c r="C204" s="8">
        <v>144</v>
      </c>
      <c r="D204" s="31" t="s">
        <v>442</v>
      </c>
      <c r="E204" s="8" t="s">
        <v>31</v>
      </c>
      <c r="F204" s="2" t="s">
        <v>443</v>
      </c>
      <c r="G204" s="8" t="s">
        <v>21</v>
      </c>
      <c r="H204" s="2" t="s">
        <v>444</v>
      </c>
      <c r="I204" s="65" t="s">
        <v>54</v>
      </c>
      <c r="J204" s="6"/>
    </row>
    <row r="205" spans="1:10" ht="45" x14ac:dyDescent="0.4">
      <c r="A205" s="6"/>
      <c r="B205" s="176"/>
      <c r="C205" s="8">
        <v>145</v>
      </c>
      <c r="D205" s="31" t="s">
        <v>445</v>
      </c>
      <c r="E205" s="8" t="s">
        <v>31</v>
      </c>
      <c r="F205" s="2" t="s">
        <v>446</v>
      </c>
      <c r="G205" s="8" t="s">
        <v>21</v>
      </c>
      <c r="H205" s="2" t="s">
        <v>447</v>
      </c>
      <c r="I205" s="65" t="s">
        <v>34</v>
      </c>
      <c r="J205" s="6"/>
    </row>
    <row r="206" spans="1:10" ht="45" x14ac:dyDescent="0.4">
      <c r="A206" s="6"/>
      <c r="B206" s="176"/>
      <c r="C206" s="8">
        <v>146</v>
      </c>
      <c r="D206" s="31" t="s">
        <v>448</v>
      </c>
      <c r="E206" s="8" t="s">
        <v>31</v>
      </c>
      <c r="F206" s="2" t="s">
        <v>449</v>
      </c>
      <c r="G206" s="8" t="s">
        <v>21</v>
      </c>
      <c r="H206" s="2" t="s">
        <v>450</v>
      </c>
      <c r="I206" s="65" t="s">
        <v>34</v>
      </c>
      <c r="J206" s="6"/>
    </row>
    <row r="207" spans="1:10" ht="30" x14ac:dyDescent="0.4">
      <c r="A207" s="6"/>
      <c r="B207" s="176"/>
      <c r="C207" s="8">
        <v>147</v>
      </c>
      <c r="D207" s="29" t="s">
        <v>451</v>
      </c>
      <c r="E207" s="8" t="s">
        <v>36</v>
      </c>
      <c r="F207" s="2" t="s">
        <v>452</v>
      </c>
      <c r="G207" s="8" t="s">
        <v>21</v>
      </c>
      <c r="H207" s="147" t="s">
        <v>453</v>
      </c>
      <c r="I207" s="65" t="s">
        <v>191</v>
      </c>
      <c r="J207" s="6"/>
    </row>
    <row r="208" spans="1:10" ht="45" x14ac:dyDescent="0.4">
      <c r="A208" s="6"/>
      <c r="B208" s="176"/>
      <c r="C208" s="8">
        <v>148</v>
      </c>
      <c r="D208" s="29" t="s">
        <v>451</v>
      </c>
      <c r="E208" s="8" t="s">
        <v>36</v>
      </c>
      <c r="F208" s="2" t="s">
        <v>454</v>
      </c>
      <c r="G208" s="8" t="s">
        <v>21</v>
      </c>
      <c r="H208" s="2" t="s">
        <v>455</v>
      </c>
      <c r="I208" s="65" t="s">
        <v>41</v>
      </c>
      <c r="J208" s="6"/>
    </row>
    <row r="209" spans="1:10" ht="90.5" thickBot="1" x14ac:dyDescent="0.45">
      <c r="A209" s="6"/>
      <c r="B209" s="176"/>
      <c r="C209" s="8">
        <v>149</v>
      </c>
      <c r="D209" s="29" t="s">
        <v>451</v>
      </c>
      <c r="E209" s="8" t="s">
        <v>36</v>
      </c>
      <c r="F209" s="24" t="s">
        <v>456</v>
      </c>
      <c r="G209" s="23" t="s">
        <v>21</v>
      </c>
      <c r="H209" s="24" t="s">
        <v>457</v>
      </c>
      <c r="I209" s="67" t="s">
        <v>54</v>
      </c>
      <c r="J209" s="6"/>
    </row>
    <row r="210" spans="1:10" ht="45" x14ac:dyDescent="0.4">
      <c r="A210" s="6"/>
      <c r="B210" s="173" t="s">
        <v>458</v>
      </c>
      <c r="C210" s="34">
        <v>150</v>
      </c>
      <c r="D210" s="32" t="s">
        <v>459</v>
      </c>
      <c r="E210" s="10" t="s">
        <v>36</v>
      </c>
      <c r="F210" s="2" t="s">
        <v>460</v>
      </c>
      <c r="G210" s="8" t="s">
        <v>21</v>
      </c>
      <c r="H210" s="2" t="s">
        <v>461</v>
      </c>
      <c r="I210" s="65" t="s">
        <v>54</v>
      </c>
      <c r="J210" s="6"/>
    </row>
    <row r="211" spans="1:10" ht="90" x14ac:dyDescent="0.4">
      <c r="A211" s="6"/>
      <c r="B211" s="174"/>
      <c r="C211" s="30">
        <v>151</v>
      </c>
      <c r="D211" s="29" t="s">
        <v>459</v>
      </c>
      <c r="E211" s="8" t="s">
        <v>36</v>
      </c>
      <c r="F211" s="2" t="s">
        <v>462</v>
      </c>
      <c r="G211" s="8" t="s">
        <v>21</v>
      </c>
      <c r="H211" s="2" t="s">
        <v>463</v>
      </c>
      <c r="I211" s="65" t="s">
        <v>76</v>
      </c>
      <c r="J211" s="6"/>
    </row>
    <row r="212" spans="1:10" ht="70.5" customHeight="1" x14ac:dyDescent="0.4">
      <c r="A212" s="6"/>
      <c r="B212" s="174"/>
      <c r="C212" s="30">
        <v>152</v>
      </c>
      <c r="D212" s="29" t="s">
        <v>459</v>
      </c>
      <c r="E212" s="8" t="s">
        <v>36</v>
      </c>
      <c r="F212" s="2" t="s">
        <v>464</v>
      </c>
      <c r="G212" s="8" t="s">
        <v>21</v>
      </c>
      <c r="H212" s="146" t="s">
        <v>465</v>
      </c>
      <c r="I212" s="65" t="s">
        <v>191</v>
      </c>
      <c r="J212" s="6"/>
    </row>
    <row r="213" spans="1:10" ht="45" x14ac:dyDescent="0.4">
      <c r="A213" s="6"/>
      <c r="B213" s="174"/>
      <c r="C213" s="30">
        <v>153</v>
      </c>
      <c r="D213" s="31" t="s">
        <v>466</v>
      </c>
      <c r="E213" s="8" t="s">
        <v>31</v>
      </c>
      <c r="F213" s="2" t="s">
        <v>467</v>
      </c>
      <c r="G213" s="8" t="s">
        <v>21</v>
      </c>
      <c r="H213" s="2" t="s">
        <v>468</v>
      </c>
      <c r="I213" s="65" t="s">
        <v>54</v>
      </c>
      <c r="J213" s="6"/>
    </row>
    <row r="214" spans="1:10" ht="45" x14ac:dyDescent="0.4">
      <c r="A214" s="6"/>
      <c r="B214" s="174"/>
      <c r="C214" s="30">
        <v>154</v>
      </c>
      <c r="D214" s="31" t="s">
        <v>466</v>
      </c>
      <c r="E214" s="8" t="s">
        <v>31</v>
      </c>
      <c r="F214" s="2" t="s">
        <v>469</v>
      </c>
      <c r="G214" s="8" t="s">
        <v>21</v>
      </c>
      <c r="H214" s="2" t="s">
        <v>470</v>
      </c>
      <c r="I214" s="65" t="s">
        <v>34</v>
      </c>
      <c r="J214" s="6"/>
    </row>
    <row r="215" spans="1:10" ht="60" x14ac:dyDescent="0.4">
      <c r="A215" s="6"/>
      <c r="B215" s="174"/>
      <c r="C215" s="30">
        <v>155</v>
      </c>
      <c r="D215" s="31" t="s">
        <v>466</v>
      </c>
      <c r="E215" s="8" t="s">
        <v>31</v>
      </c>
      <c r="F215" s="2" t="s">
        <v>471</v>
      </c>
      <c r="G215" s="8" t="s">
        <v>21</v>
      </c>
      <c r="H215" s="2" t="s">
        <v>472</v>
      </c>
      <c r="I215" s="65" t="s">
        <v>76</v>
      </c>
      <c r="J215" s="6"/>
    </row>
    <row r="216" spans="1:10" ht="30" x14ac:dyDescent="0.4">
      <c r="A216" s="6"/>
      <c r="B216" s="174"/>
      <c r="C216" s="30">
        <v>156</v>
      </c>
      <c r="D216" s="31" t="s">
        <v>466</v>
      </c>
      <c r="E216" s="8" t="s">
        <v>31</v>
      </c>
      <c r="F216" s="2" t="s">
        <v>473</v>
      </c>
      <c r="G216" s="19" t="s">
        <v>19</v>
      </c>
      <c r="H216" s="2" t="s">
        <v>474</v>
      </c>
      <c r="I216" s="65" t="s">
        <v>54</v>
      </c>
      <c r="J216" s="6"/>
    </row>
    <row r="217" spans="1:10" ht="75" x14ac:dyDescent="0.4">
      <c r="A217" s="6"/>
      <c r="B217" s="174"/>
      <c r="C217" s="30">
        <v>157</v>
      </c>
      <c r="D217" s="31" t="s">
        <v>466</v>
      </c>
      <c r="E217" s="8" t="s">
        <v>31</v>
      </c>
      <c r="F217" s="2" t="s">
        <v>475</v>
      </c>
      <c r="G217" s="8" t="s">
        <v>21</v>
      </c>
      <c r="H217" s="2" t="s">
        <v>476</v>
      </c>
      <c r="I217" s="65" t="s">
        <v>41</v>
      </c>
      <c r="J217" s="6"/>
    </row>
    <row r="218" spans="1:10" ht="45" x14ac:dyDescent="0.4">
      <c r="A218" s="6"/>
      <c r="B218" s="174"/>
      <c r="C218" s="30">
        <v>158</v>
      </c>
      <c r="D218" s="31" t="s">
        <v>477</v>
      </c>
      <c r="E218" s="8" t="s">
        <v>31</v>
      </c>
      <c r="F218" s="2" t="s">
        <v>478</v>
      </c>
      <c r="G218" s="8" t="s">
        <v>21</v>
      </c>
      <c r="H218" s="2" t="s">
        <v>479</v>
      </c>
      <c r="I218" s="65" t="s">
        <v>41</v>
      </c>
      <c r="J218" s="6"/>
    </row>
    <row r="219" spans="1:10" ht="45" x14ac:dyDescent="0.4">
      <c r="A219" s="6"/>
      <c r="B219" s="174"/>
      <c r="C219" s="30">
        <v>159</v>
      </c>
      <c r="D219" s="31" t="s">
        <v>477</v>
      </c>
      <c r="E219" s="8" t="s">
        <v>31</v>
      </c>
      <c r="F219" s="2" t="s">
        <v>480</v>
      </c>
      <c r="G219" s="19" t="s">
        <v>19</v>
      </c>
      <c r="H219" s="2" t="s">
        <v>481</v>
      </c>
      <c r="I219" s="65" t="s">
        <v>41</v>
      </c>
      <c r="J219" s="6"/>
    </row>
    <row r="220" spans="1:10" ht="45" x14ac:dyDescent="0.4">
      <c r="A220" s="6"/>
      <c r="B220" s="174"/>
      <c r="C220" s="30">
        <v>160</v>
      </c>
      <c r="D220" s="31" t="s">
        <v>482</v>
      </c>
      <c r="E220" s="8" t="s">
        <v>31</v>
      </c>
      <c r="F220" s="2" t="s">
        <v>483</v>
      </c>
      <c r="G220" s="8" t="s">
        <v>21</v>
      </c>
      <c r="H220" s="2" t="s">
        <v>484</v>
      </c>
      <c r="I220" s="65" t="s">
        <v>54</v>
      </c>
      <c r="J220" s="6"/>
    </row>
    <row r="221" spans="1:10" ht="60" x14ac:dyDescent="0.4">
      <c r="A221" s="6"/>
      <c r="B221" s="174"/>
      <c r="C221" s="30">
        <v>161</v>
      </c>
      <c r="D221" s="31" t="s">
        <v>482</v>
      </c>
      <c r="E221" s="8" t="s">
        <v>31</v>
      </c>
      <c r="F221" s="2" t="s">
        <v>485</v>
      </c>
      <c r="G221" s="8" t="s">
        <v>21</v>
      </c>
      <c r="H221" s="2" t="s">
        <v>486</v>
      </c>
      <c r="I221" s="65" t="s">
        <v>76</v>
      </c>
      <c r="J221" s="6"/>
    </row>
    <row r="222" spans="1:10" ht="60.5" thickBot="1" x14ac:dyDescent="0.45">
      <c r="A222" s="6"/>
      <c r="B222" s="174"/>
      <c r="C222" s="30">
        <v>162</v>
      </c>
      <c r="D222" s="31" t="s">
        <v>482</v>
      </c>
      <c r="E222" s="8" t="s">
        <v>31</v>
      </c>
      <c r="F222" s="2" t="s">
        <v>487</v>
      </c>
      <c r="G222" s="8" t="s">
        <v>21</v>
      </c>
      <c r="H222" s="2" t="s">
        <v>488</v>
      </c>
      <c r="I222" s="65" t="s">
        <v>41</v>
      </c>
      <c r="J222" s="6"/>
    </row>
    <row r="223" spans="1:10" ht="60" x14ac:dyDescent="0.4">
      <c r="A223" s="6"/>
      <c r="B223" s="177" t="s">
        <v>489</v>
      </c>
      <c r="C223" s="140">
        <v>163</v>
      </c>
      <c r="D223" s="32" t="s">
        <v>490</v>
      </c>
      <c r="E223" s="10" t="s">
        <v>36</v>
      </c>
      <c r="F223" s="125" t="s">
        <v>491</v>
      </c>
      <c r="G223" s="10" t="s">
        <v>21</v>
      </c>
      <c r="H223" s="27" t="s">
        <v>492</v>
      </c>
      <c r="I223" s="66" t="s">
        <v>41</v>
      </c>
      <c r="J223" s="6"/>
    </row>
    <row r="224" spans="1:10" ht="60.5" thickBot="1" x14ac:dyDescent="0.45">
      <c r="A224" s="6"/>
      <c r="B224" s="178"/>
      <c r="C224" s="141">
        <v>163</v>
      </c>
      <c r="D224" s="29" t="s">
        <v>490</v>
      </c>
      <c r="E224" s="8" t="s">
        <v>36</v>
      </c>
      <c r="F224" s="126" t="s">
        <v>493</v>
      </c>
      <c r="G224" s="8" t="s">
        <v>21</v>
      </c>
      <c r="H224" s="2" t="s">
        <v>494</v>
      </c>
      <c r="I224" s="65" t="s">
        <v>34</v>
      </c>
      <c r="J224" s="6"/>
    </row>
    <row r="225" spans="1:10" ht="30" x14ac:dyDescent="0.4">
      <c r="A225" s="6"/>
      <c r="B225" s="178"/>
      <c r="C225" s="30">
        <v>164</v>
      </c>
      <c r="D225" s="29" t="s">
        <v>495</v>
      </c>
      <c r="E225" s="8" t="s">
        <v>36</v>
      </c>
      <c r="F225" s="2" t="s">
        <v>496</v>
      </c>
      <c r="G225" s="8" t="s">
        <v>497</v>
      </c>
      <c r="H225" s="2" t="s">
        <v>498</v>
      </c>
      <c r="I225" s="65" t="s">
        <v>34</v>
      </c>
      <c r="J225" s="6"/>
    </row>
    <row r="226" spans="1:10" ht="45" x14ac:dyDescent="0.4">
      <c r="A226" s="6"/>
      <c r="B226" s="178"/>
      <c r="C226" s="30">
        <v>165</v>
      </c>
      <c r="D226" s="29" t="s">
        <v>499</v>
      </c>
      <c r="E226" s="8" t="s">
        <v>36</v>
      </c>
      <c r="F226" s="2" t="s">
        <v>500</v>
      </c>
      <c r="G226" s="19" t="s">
        <v>19</v>
      </c>
      <c r="H226" s="2" t="s">
        <v>501</v>
      </c>
      <c r="I226" s="65" t="s">
        <v>41</v>
      </c>
      <c r="J226" s="6"/>
    </row>
    <row r="227" spans="1:10" ht="60.5" thickBot="1" x14ac:dyDescent="0.45">
      <c r="A227" s="6"/>
      <c r="B227" s="178"/>
      <c r="C227" s="30">
        <v>166</v>
      </c>
      <c r="D227" s="29" t="s">
        <v>499</v>
      </c>
      <c r="E227" s="8" t="s">
        <v>36</v>
      </c>
      <c r="F227" s="2" t="s">
        <v>502</v>
      </c>
      <c r="G227" s="8" t="s">
        <v>21</v>
      </c>
      <c r="H227" s="2" t="s">
        <v>503</v>
      </c>
      <c r="I227" s="65" t="s">
        <v>41</v>
      </c>
      <c r="J227" s="6"/>
    </row>
    <row r="228" spans="1:10" ht="45" x14ac:dyDescent="0.4">
      <c r="A228" s="6"/>
      <c r="B228" s="178"/>
      <c r="C228" s="141">
        <v>167</v>
      </c>
      <c r="D228" s="29" t="s">
        <v>504</v>
      </c>
      <c r="E228" s="8" t="s">
        <v>36</v>
      </c>
      <c r="F228" s="125" t="s">
        <v>505</v>
      </c>
      <c r="G228" s="48" t="s">
        <v>19</v>
      </c>
      <c r="H228" s="2" t="s">
        <v>506</v>
      </c>
      <c r="I228" s="65" t="s">
        <v>41</v>
      </c>
      <c r="J228" s="6"/>
    </row>
    <row r="229" spans="1:10" ht="45.5" thickBot="1" x14ac:dyDescent="0.45">
      <c r="A229" s="6"/>
      <c r="B229" s="178"/>
      <c r="C229" s="141">
        <v>167</v>
      </c>
      <c r="D229" s="29" t="s">
        <v>504</v>
      </c>
      <c r="E229" s="8" t="s">
        <v>36</v>
      </c>
      <c r="F229" s="126" t="s">
        <v>505</v>
      </c>
      <c r="G229" s="48" t="s">
        <v>19</v>
      </c>
      <c r="H229" s="2" t="s">
        <v>507</v>
      </c>
      <c r="I229" s="65" t="s">
        <v>34</v>
      </c>
      <c r="J229" s="6"/>
    </row>
    <row r="230" spans="1:10" ht="45" x14ac:dyDescent="0.4">
      <c r="A230" s="6"/>
      <c r="B230" s="178"/>
      <c r="C230" s="141">
        <v>168</v>
      </c>
      <c r="D230" s="29" t="s">
        <v>508</v>
      </c>
      <c r="E230" s="8" t="s">
        <v>36</v>
      </c>
      <c r="F230" s="125" t="s">
        <v>509</v>
      </c>
      <c r="G230" s="8" t="s">
        <v>21</v>
      </c>
      <c r="H230" s="2" t="s">
        <v>510</v>
      </c>
      <c r="I230" s="65" t="s">
        <v>34</v>
      </c>
      <c r="J230" s="6"/>
    </row>
    <row r="231" spans="1:10" ht="45.5" thickBot="1" x14ac:dyDescent="0.45">
      <c r="A231" s="6"/>
      <c r="B231" s="178"/>
      <c r="C231" s="141">
        <v>168</v>
      </c>
      <c r="D231" s="29" t="s">
        <v>508</v>
      </c>
      <c r="E231" s="8" t="s">
        <v>36</v>
      </c>
      <c r="F231" s="126" t="s">
        <v>509</v>
      </c>
      <c r="G231" s="8" t="s">
        <v>21</v>
      </c>
      <c r="H231" s="2" t="s">
        <v>511</v>
      </c>
      <c r="I231" s="65" t="s">
        <v>41</v>
      </c>
      <c r="J231" s="6"/>
    </row>
    <row r="232" spans="1:10" ht="60" x14ac:dyDescent="0.4">
      <c r="A232" s="6"/>
      <c r="B232" s="178"/>
      <c r="C232" s="30">
        <v>169</v>
      </c>
      <c r="D232" s="31" t="s">
        <v>512</v>
      </c>
      <c r="E232" s="8" t="s">
        <v>31</v>
      </c>
      <c r="F232" s="2" t="s">
        <v>513</v>
      </c>
      <c r="G232" s="19" t="s">
        <v>19</v>
      </c>
      <c r="H232" s="2" t="s">
        <v>514</v>
      </c>
      <c r="I232" s="65" t="s">
        <v>34</v>
      </c>
      <c r="J232" s="6"/>
    </row>
    <row r="233" spans="1:10" ht="30" x14ac:dyDescent="0.4">
      <c r="A233" s="6"/>
      <c r="B233" s="178"/>
      <c r="C233" s="30">
        <v>170</v>
      </c>
      <c r="D233" s="31" t="s">
        <v>512</v>
      </c>
      <c r="E233" s="8" t="s">
        <v>31</v>
      </c>
      <c r="F233" s="2" t="s">
        <v>515</v>
      </c>
      <c r="G233" s="8" t="s">
        <v>21</v>
      </c>
      <c r="H233" s="2" t="s">
        <v>516</v>
      </c>
      <c r="I233" s="65" t="s">
        <v>41</v>
      </c>
      <c r="J233" s="6"/>
    </row>
    <row r="234" spans="1:10" ht="75" x14ac:dyDescent="0.4">
      <c r="A234" s="6"/>
      <c r="B234" s="178"/>
      <c r="C234" s="30">
        <v>171</v>
      </c>
      <c r="D234" s="31" t="s">
        <v>512</v>
      </c>
      <c r="E234" s="8" t="s">
        <v>31</v>
      </c>
      <c r="F234" s="2" t="s">
        <v>517</v>
      </c>
      <c r="G234" s="8" t="s">
        <v>21</v>
      </c>
      <c r="H234" s="2" t="s">
        <v>518</v>
      </c>
      <c r="I234" s="65" t="s">
        <v>54</v>
      </c>
      <c r="J234" s="6"/>
    </row>
    <row r="235" spans="1:10" ht="45" x14ac:dyDescent="0.4">
      <c r="A235" s="6"/>
      <c r="B235" s="178"/>
      <c r="C235" s="30">
        <v>172</v>
      </c>
      <c r="D235" s="31" t="s">
        <v>512</v>
      </c>
      <c r="E235" s="8" t="s">
        <v>31</v>
      </c>
      <c r="F235" s="2" t="s">
        <v>519</v>
      </c>
      <c r="G235" s="8" t="s">
        <v>21</v>
      </c>
      <c r="H235" s="2" t="s">
        <v>520</v>
      </c>
      <c r="I235" s="65" t="s">
        <v>41</v>
      </c>
      <c r="J235" s="6"/>
    </row>
    <row r="236" spans="1:10" ht="30.5" thickBot="1" x14ac:dyDescent="0.45">
      <c r="A236" s="6"/>
      <c r="B236" s="178"/>
      <c r="C236" s="30">
        <v>173</v>
      </c>
      <c r="D236" s="31" t="s">
        <v>512</v>
      </c>
      <c r="E236" s="8" t="s">
        <v>31</v>
      </c>
      <c r="F236" s="2" t="s">
        <v>521</v>
      </c>
      <c r="G236" s="8" t="s">
        <v>21</v>
      </c>
      <c r="H236" s="2" t="s">
        <v>522</v>
      </c>
      <c r="I236" s="65" t="s">
        <v>41</v>
      </c>
      <c r="J236" s="6"/>
    </row>
    <row r="237" spans="1:10" ht="30" x14ac:dyDescent="0.4">
      <c r="A237" s="6"/>
      <c r="B237" s="178"/>
      <c r="C237" s="141">
        <v>174</v>
      </c>
      <c r="D237" s="29" t="s">
        <v>523</v>
      </c>
      <c r="E237" s="8" t="s">
        <v>36</v>
      </c>
      <c r="F237" s="125" t="s">
        <v>524</v>
      </c>
      <c r="G237" s="19" t="s">
        <v>19</v>
      </c>
      <c r="H237" s="2" t="s">
        <v>525</v>
      </c>
      <c r="I237" s="65" t="s">
        <v>41</v>
      </c>
      <c r="J237" s="6"/>
    </row>
    <row r="238" spans="1:10" ht="30" x14ac:dyDescent="0.4">
      <c r="A238" s="6"/>
      <c r="B238" s="178"/>
      <c r="C238" s="141">
        <v>174</v>
      </c>
      <c r="D238" s="29" t="s">
        <v>523</v>
      </c>
      <c r="E238" s="8" t="s">
        <v>36</v>
      </c>
      <c r="F238" s="128" t="s">
        <v>524</v>
      </c>
      <c r="G238" s="19" t="s">
        <v>19</v>
      </c>
      <c r="H238" s="2" t="s">
        <v>526</v>
      </c>
      <c r="I238" s="65" t="s">
        <v>34</v>
      </c>
      <c r="J238" s="6"/>
    </row>
    <row r="239" spans="1:10" ht="45" x14ac:dyDescent="0.4">
      <c r="A239" s="6"/>
      <c r="B239" s="178"/>
      <c r="C239" s="141">
        <v>174</v>
      </c>
      <c r="D239" s="29" t="s">
        <v>523</v>
      </c>
      <c r="E239" s="8" t="s">
        <v>36</v>
      </c>
      <c r="F239" s="128" t="s">
        <v>524</v>
      </c>
      <c r="G239" s="19" t="s">
        <v>19</v>
      </c>
      <c r="H239" s="2" t="s">
        <v>527</v>
      </c>
      <c r="I239" s="65" t="s">
        <v>34</v>
      </c>
      <c r="J239" s="6"/>
    </row>
    <row r="240" spans="1:10" ht="45" x14ac:dyDescent="0.4">
      <c r="A240" s="6"/>
      <c r="B240" s="178"/>
      <c r="C240" s="141">
        <v>174</v>
      </c>
      <c r="D240" s="29" t="s">
        <v>523</v>
      </c>
      <c r="E240" s="8" t="s">
        <v>36</v>
      </c>
      <c r="F240" s="128" t="s">
        <v>524</v>
      </c>
      <c r="G240" s="19" t="s">
        <v>19</v>
      </c>
      <c r="H240" s="2" t="s">
        <v>528</v>
      </c>
      <c r="I240" s="65" t="s">
        <v>41</v>
      </c>
      <c r="J240" s="6"/>
    </row>
    <row r="241" spans="1:10" ht="45.5" thickBot="1" x14ac:dyDescent="0.45">
      <c r="A241" s="6"/>
      <c r="B241" s="178"/>
      <c r="C241" s="141">
        <v>174</v>
      </c>
      <c r="D241" s="29" t="s">
        <v>523</v>
      </c>
      <c r="E241" s="8" t="s">
        <v>36</v>
      </c>
      <c r="F241" s="126" t="s">
        <v>524</v>
      </c>
      <c r="G241" s="19" t="s">
        <v>19</v>
      </c>
      <c r="H241" s="2" t="s">
        <v>529</v>
      </c>
      <c r="I241" s="65" t="s">
        <v>47</v>
      </c>
      <c r="J241" s="6"/>
    </row>
    <row r="242" spans="1:10" ht="30" x14ac:dyDescent="0.4">
      <c r="A242" s="6"/>
      <c r="B242" s="178"/>
      <c r="C242" s="30">
        <v>175</v>
      </c>
      <c r="D242" s="29" t="s">
        <v>523</v>
      </c>
      <c r="E242" s="8" t="s">
        <v>36</v>
      </c>
      <c r="F242" s="2" t="s">
        <v>530</v>
      </c>
      <c r="G242" s="19" t="s">
        <v>19</v>
      </c>
      <c r="H242" s="2" t="s">
        <v>531</v>
      </c>
      <c r="I242" s="65" t="s">
        <v>41</v>
      </c>
      <c r="J242" s="6"/>
    </row>
    <row r="243" spans="1:10" ht="75.5" thickBot="1" x14ac:dyDescent="0.45">
      <c r="A243" s="6"/>
      <c r="B243" s="178"/>
      <c r="C243" s="30">
        <v>176</v>
      </c>
      <c r="D243" s="29" t="s">
        <v>523</v>
      </c>
      <c r="E243" s="8" t="s">
        <v>36</v>
      </c>
      <c r="F243" s="2" t="s">
        <v>532</v>
      </c>
      <c r="G243" s="8" t="s">
        <v>21</v>
      </c>
      <c r="H243" s="2" t="s">
        <v>533</v>
      </c>
      <c r="I243" s="65" t="s">
        <v>54</v>
      </c>
      <c r="J243" s="6"/>
    </row>
    <row r="244" spans="1:10" ht="75" x14ac:dyDescent="0.4">
      <c r="A244" s="6"/>
      <c r="B244" s="178"/>
      <c r="C244" s="141">
        <v>177</v>
      </c>
      <c r="D244" s="29" t="s">
        <v>523</v>
      </c>
      <c r="E244" s="8" t="s">
        <v>36</v>
      </c>
      <c r="F244" s="125" t="s">
        <v>534</v>
      </c>
      <c r="G244" s="8" t="s">
        <v>21</v>
      </c>
      <c r="H244" s="2" t="s">
        <v>535</v>
      </c>
      <c r="I244" s="65" t="s">
        <v>34</v>
      </c>
      <c r="J244" s="6"/>
    </row>
    <row r="245" spans="1:10" ht="75" x14ac:dyDescent="0.4">
      <c r="A245" s="6"/>
      <c r="B245" s="178"/>
      <c r="C245" s="141">
        <v>177</v>
      </c>
      <c r="D245" s="29" t="s">
        <v>523</v>
      </c>
      <c r="E245" s="8" t="s">
        <v>36</v>
      </c>
      <c r="F245" s="128" t="s">
        <v>534</v>
      </c>
      <c r="G245" s="8" t="s">
        <v>21</v>
      </c>
      <c r="H245" s="2" t="s">
        <v>536</v>
      </c>
      <c r="I245" s="65" t="s">
        <v>41</v>
      </c>
      <c r="J245" s="6"/>
    </row>
    <row r="246" spans="1:10" ht="75.5" thickBot="1" x14ac:dyDescent="0.45">
      <c r="A246" s="6"/>
      <c r="B246" s="178"/>
      <c r="C246" s="141">
        <v>177</v>
      </c>
      <c r="D246" s="29" t="s">
        <v>523</v>
      </c>
      <c r="E246" s="8" t="s">
        <v>36</v>
      </c>
      <c r="F246" s="126" t="s">
        <v>534</v>
      </c>
      <c r="G246" s="8" t="s">
        <v>21</v>
      </c>
      <c r="H246" s="2" t="s">
        <v>537</v>
      </c>
      <c r="I246" s="65" t="s">
        <v>47</v>
      </c>
      <c r="J246" s="6"/>
    </row>
    <row r="247" spans="1:10" ht="45.5" thickBot="1" x14ac:dyDescent="0.45">
      <c r="A247" s="6"/>
      <c r="B247" s="178"/>
      <c r="C247" s="30">
        <v>178</v>
      </c>
      <c r="D247" s="29" t="s">
        <v>523</v>
      </c>
      <c r="E247" s="8" t="s">
        <v>36</v>
      </c>
      <c r="F247" s="2" t="s">
        <v>538</v>
      </c>
      <c r="G247" s="8" t="s">
        <v>21</v>
      </c>
      <c r="H247" s="2" t="s">
        <v>539</v>
      </c>
      <c r="I247" s="65" t="s">
        <v>41</v>
      </c>
      <c r="J247" s="6"/>
    </row>
    <row r="248" spans="1:10" ht="30" x14ac:dyDescent="0.4">
      <c r="A248" s="6"/>
      <c r="B248" s="178"/>
      <c r="C248" s="141">
        <v>179</v>
      </c>
      <c r="D248" s="29" t="s">
        <v>540</v>
      </c>
      <c r="E248" s="8" t="s">
        <v>36</v>
      </c>
      <c r="F248" s="125" t="s">
        <v>541</v>
      </c>
      <c r="G248" s="48" t="s">
        <v>19</v>
      </c>
      <c r="H248" s="2" t="s">
        <v>542</v>
      </c>
      <c r="I248" s="65" t="s">
        <v>34</v>
      </c>
      <c r="J248" s="6"/>
    </row>
    <row r="249" spans="1:10" ht="43.15" customHeight="1" thickBot="1" x14ac:dyDescent="0.45">
      <c r="A249" s="6"/>
      <c r="B249" s="178"/>
      <c r="C249" s="141">
        <v>179</v>
      </c>
      <c r="D249" s="29" t="s">
        <v>540</v>
      </c>
      <c r="E249" s="8" t="s">
        <v>36</v>
      </c>
      <c r="F249" s="126" t="s">
        <v>541</v>
      </c>
      <c r="G249" s="48" t="s">
        <v>19</v>
      </c>
      <c r="H249" s="2" t="s">
        <v>543</v>
      </c>
      <c r="I249" s="65" t="s">
        <v>34</v>
      </c>
      <c r="J249" s="6"/>
    </row>
    <row r="250" spans="1:10" ht="30" x14ac:dyDescent="0.4">
      <c r="A250" s="6"/>
      <c r="B250" s="178"/>
      <c r="C250" s="30">
        <v>180</v>
      </c>
      <c r="D250" s="29" t="s">
        <v>540</v>
      </c>
      <c r="E250" s="8" t="s">
        <v>36</v>
      </c>
      <c r="F250" s="2" t="s">
        <v>544</v>
      </c>
      <c r="G250" s="8" t="s">
        <v>21</v>
      </c>
      <c r="H250" s="2" t="s">
        <v>545</v>
      </c>
      <c r="I250" s="65" t="s">
        <v>41</v>
      </c>
      <c r="J250" s="6"/>
    </row>
    <row r="251" spans="1:10" ht="45" x14ac:dyDescent="0.4">
      <c r="A251" s="6"/>
      <c r="B251" s="178"/>
      <c r="C251" s="30">
        <v>181</v>
      </c>
      <c r="D251" s="29" t="s">
        <v>540</v>
      </c>
      <c r="E251" s="8" t="s">
        <v>36</v>
      </c>
      <c r="F251" s="2" t="s">
        <v>546</v>
      </c>
      <c r="G251" s="8" t="s">
        <v>21</v>
      </c>
      <c r="H251" s="2" t="s">
        <v>547</v>
      </c>
      <c r="I251" s="65" t="s">
        <v>41</v>
      </c>
      <c r="J251" s="6"/>
    </row>
    <row r="252" spans="1:10" ht="45.5" thickBot="1" x14ac:dyDescent="0.45">
      <c r="A252" s="6"/>
      <c r="B252" s="178"/>
      <c r="C252" s="30">
        <v>182</v>
      </c>
      <c r="D252" s="29" t="s">
        <v>540</v>
      </c>
      <c r="E252" s="8" t="s">
        <v>36</v>
      </c>
      <c r="F252" s="2" t="s">
        <v>548</v>
      </c>
      <c r="G252" s="8" t="s">
        <v>21</v>
      </c>
      <c r="H252" s="2" t="s">
        <v>549</v>
      </c>
      <c r="I252" s="65" t="s">
        <v>54</v>
      </c>
      <c r="J252" s="6"/>
    </row>
    <row r="253" spans="1:10" ht="60" x14ac:dyDescent="0.4">
      <c r="A253" s="6"/>
      <c r="B253" s="178"/>
      <c r="C253" s="141">
        <v>183</v>
      </c>
      <c r="D253" s="31" t="s">
        <v>550</v>
      </c>
      <c r="E253" s="8" t="s">
        <v>31</v>
      </c>
      <c r="F253" s="125" t="s">
        <v>551</v>
      </c>
      <c r="G253" s="8" t="s">
        <v>21</v>
      </c>
      <c r="H253" s="2" t="s">
        <v>552</v>
      </c>
      <c r="I253" s="65" t="s">
        <v>54</v>
      </c>
      <c r="J253" s="6"/>
    </row>
    <row r="254" spans="1:10" ht="60.5" thickBot="1" x14ac:dyDescent="0.45">
      <c r="A254" s="6"/>
      <c r="B254" s="178"/>
      <c r="C254" s="141">
        <v>183</v>
      </c>
      <c r="D254" s="31" t="s">
        <v>550</v>
      </c>
      <c r="E254" s="8" t="s">
        <v>31</v>
      </c>
      <c r="F254" s="126" t="s">
        <v>553</v>
      </c>
      <c r="G254" s="8" t="s">
        <v>21</v>
      </c>
      <c r="H254" s="2" t="s">
        <v>554</v>
      </c>
      <c r="I254" s="65" t="s">
        <v>47</v>
      </c>
      <c r="J254" s="6"/>
    </row>
    <row r="255" spans="1:10" ht="60" x14ac:dyDescent="0.4">
      <c r="A255" s="6"/>
      <c r="B255" s="178"/>
      <c r="C255" s="30">
        <v>184</v>
      </c>
      <c r="D255" s="31" t="s">
        <v>550</v>
      </c>
      <c r="E255" s="8" t="s">
        <v>31</v>
      </c>
      <c r="F255" s="2" t="s">
        <v>555</v>
      </c>
      <c r="G255" s="84" t="s">
        <v>21</v>
      </c>
      <c r="H255" s="2" t="s">
        <v>556</v>
      </c>
      <c r="I255" s="65" t="s">
        <v>41</v>
      </c>
      <c r="J255" s="6"/>
    </row>
    <row r="256" spans="1:10" ht="60" x14ac:dyDescent="0.4">
      <c r="A256" s="6"/>
      <c r="B256" s="178"/>
      <c r="C256" s="30">
        <v>185</v>
      </c>
      <c r="D256" s="31" t="s">
        <v>550</v>
      </c>
      <c r="E256" s="8" t="s">
        <v>31</v>
      </c>
      <c r="F256" s="2" t="s">
        <v>557</v>
      </c>
      <c r="G256" s="8" t="s">
        <v>21</v>
      </c>
      <c r="H256" s="2" t="s">
        <v>558</v>
      </c>
      <c r="I256" s="65" t="s">
        <v>41</v>
      </c>
      <c r="J256" s="6"/>
    </row>
    <row r="257" spans="1:10" ht="60.5" thickBot="1" x14ac:dyDescent="0.45">
      <c r="A257" s="6"/>
      <c r="B257" s="178"/>
      <c r="C257" s="30">
        <v>186</v>
      </c>
      <c r="D257" s="29" t="s">
        <v>559</v>
      </c>
      <c r="E257" s="8" t="s">
        <v>36</v>
      </c>
      <c r="F257" s="2" t="s">
        <v>560</v>
      </c>
      <c r="G257" s="8" t="s">
        <v>21</v>
      </c>
      <c r="H257" s="2" t="s">
        <v>561</v>
      </c>
      <c r="I257" s="65" t="s">
        <v>41</v>
      </c>
      <c r="J257" s="6"/>
    </row>
    <row r="258" spans="1:10" ht="75" x14ac:dyDescent="0.4">
      <c r="A258" s="6"/>
      <c r="B258" s="178"/>
      <c r="C258" s="141">
        <v>187</v>
      </c>
      <c r="D258" s="29" t="s">
        <v>562</v>
      </c>
      <c r="E258" s="8" t="s">
        <v>36</v>
      </c>
      <c r="F258" s="125" t="s">
        <v>563</v>
      </c>
      <c r="G258" s="8" t="s">
        <v>21</v>
      </c>
      <c r="H258" s="2" t="s">
        <v>564</v>
      </c>
      <c r="I258" s="65" t="s">
        <v>41</v>
      </c>
      <c r="J258" s="6"/>
    </row>
    <row r="259" spans="1:10" ht="75.5" thickBot="1" x14ac:dyDescent="0.45">
      <c r="A259" s="6"/>
      <c r="B259" s="178"/>
      <c r="C259" s="141">
        <v>187</v>
      </c>
      <c r="D259" s="29" t="s">
        <v>562</v>
      </c>
      <c r="E259" s="8" t="s">
        <v>36</v>
      </c>
      <c r="F259" s="126" t="s">
        <v>563</v>
      </c>
      <c r="G259" s="8" t="s">
        <v>21</v>
      </c>
      <c r="H259" s="2" t="s">
        <v>565</v>
      </c>
      <c r="I259" s="65" t="s">
        <v>34</v>
      </c>
      <c r="J259" s="6"/>
    </row>
    <row r="260" spans="1:10" ht="30" x14ac:dyDescent="0.4">
      <c r="A260" s="6"/>
      <c r="B260" s="178"/>
      <c r="C260" s="141">
        <v>188</v>
      </c>
      <c r="D260" s="29" t="s">
        <v>562</v>
      </c>
      <c r="E260" s="8" t="s">
        <v>36</v>
      </c>
      <c r="F260" s="125" t="s">
        <v>566</v>
      </c>
      <c r="G260" s="8" t="s">
        <v>21</v>
      </c>
      <c r="H260" s="2" t="s">
        <v>567</v>
      </c>
      <c r="I260" s="65" t="s">
        <v>41</v>
      </c>
      <c r="J260" s="6"/>
    </row>
    <row r="261" spans="1:10" ht="45.5" thickBot="1" x14ac:dyDescent="0.45">
      <c r="A261" s="6"/>
      <c r="B261" s="178"/>
      <c r="C261" s="141">
        <v>188</v>
      </c>
      <c r="D261" s="29" t="s">
        <v>562</v>
      </c>
      <c r="E261" s="8" t="s">
        <v>36</v>
      </c>
      <c r="F261" s="126" t="s">
        <v>566</v>
      </c>
      <c r="G261" s="8" t="s">
        <v>21</v>
      </c>
      <c r="H261" s="2" t="s">
        <v>568</v>
      </c>
      <c r="I261" s="65" t="s">
        <v>34</v>
      </c>
      <c r="J261" s="6"/>
    </row>
    <row r="262" spans="1:10" ht="45.5" thickBot="1" x14ac:dyDescent="0.45">
      <c r="A262" s="6"/>
      <c r="B262" s="178"/>
      <c r="C262" s="30">
        <v>189</v>
      </c>
      <c r="D262" s="29" t="s">
        <v>562</v>
      </c>
      <c r="E262" s="8" t="s">
        <v>36</v>
      </c>
      <c r="F262" s="2" t="s">
        <v>569</v>
      </c>
      <c r="G262" s="8" t="s">
        <v>21</v>
      </c>
      <c r="H262" s="2" t="s">
        <v>570</v>
      </c>
      <c r="I262" s="65" t="s">
        <v>290</v>
      </c>
      <c r="J262" s="6"/>
    </row>
    <row r="263" spans="1:10" ht="30" x14ac:dyDescent="0.4">
      <c r="A263" s="6"/>
      <c r="B263" s="178"/>
      <c r="C263" s="141">
        <v>190</v>
      </c>
      <c r="D263" s="31" t="s">
        <v>571</v>
      </c>
      <c r="E263" s="8" t="s">
        <v>31</v>
      </c>
      <c r="F263" s="125" t="s">
        <v>572</v>
      </c>
      <c r="G263" s="8" t="s">
        <v>21</v>
      </c>
      <c r="H263" s="2" t="s">
        <v>573</v>
      </c>
      <c r="I263" s="65" t="s">
        <v>41</v>
      </c>
      <c r="J263" s="6"/>
    </row>
    <row r="264" spans="1:10" ht="30" x14ac:dyDescent="0.4">
      <c r="A264" s="6"/>
      <c r="B264" s="178"/>
      <c r="C264" s="141">
        <v>190</v>
      </c>
      <c r="D264" s="31" t="s">
        <v>571</v>
      </c>
      <c r="E264" s="8" t="s">
        <v>31</v>
      </c>
      <c r="F264" s="128" t="s">
        <v>572</v>
      </c>
      <c r="G264" s="8" t="s">
        <v>21</v>
      </c>
      <c r="H264" s="2" t="s">
        <v>574</v>
      </c>
      <c r="I264" s="65" t="s">
        <v>47</v>
      </c>
      <c r="J264" s="6"/>
    </row>
    <row r="265" spans="1:10" ht="60.5" thickBot="1" x14ac:dyDescent="0.45">
      <c r="A265" s="6"/>
      <c r="B265" s="179"/>
      <c r="C265" s="127">
        <v>190</v>
      </c>
      <c r="D265" s="33" t="s">
        <v>571</v>
      </c>
      <c r="E265" s="23" t="s">
        <v>31</v>
      </c>
      <c r="F265" s="126" t="s">
        <v>572</v>
      </c>
      <c r="G265" s="23" t="s">
        <v>21</v>
      </c>
      <c r="H265" s="24" t="s">
        <v>575</v>
      </c>
      <c r="I265" s="67" t="s">
        <v>34</v>
      </c>
      <c r="J265" s="6"/>
    </row>
    <row r="266" spans="1:10" x14ac:dyDescent="0.4">
      <c r="A266" s="6"/>
      <c r="B266" s="6"/>
      <c r="C266" s="8"/>
      <c r="D266" s="7"/>
      <c r="E266" s="7"/>
      <c r="F266" s="6"/>
      <c r="G266" s="7"/>
      <c r="H266" s="6"/>
      <c r="I266" s="6"/>
      <c r="J266" s="6"/>
    </row>
  </sheetData>
  <autoFilter ref="A1:I265" xr:uid="{2DB1BC9A-4866-47DE-8975-633943692710}"/>
  <mergeCells count="10">
    <mergeCell ref="B190:B201"/>
    <mergeCell ref="B202:B209"/>
    <mergeCell ref="B210:B222"/>
    <mergeCell ref="B223:B265"/>
    <mergeCell ref="B11:B40"/>
    <mergeCell ref="B41:B87"/>
    <mergeCell ref="B88:B108"/>
    <mergeCell ref="B109:B140"/>
    <mergeCell ref="B141:B158"/>
    <mergeCell ref="B159:B18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9CE2E-0913-42C3-96AF-379E5C5B0A2A}">
  <sheetPr>
    <tabColor rgb="FF78BE20"/>
  </sheetPr>
  <dimension ref="A1:I42"/>
  <sheetViews>
    <sheetView showZeros="0" zoomScale="50" zoomScaleNormal="50" workbookViewId="0">
      <pane xSplit="9" ySplit="12" topLeftCell="J28" activePane="bottomRight" state="frozen"/>
      <selection pane="topRight" activeCell="J1" sqref="J1"/>
      <selection pane="bottomLeft" activeCell="A13" sqref="A13"/>
      <selection pane="bottomRight" activeCell="F30" sqref="F30"/>
    </sheetView>
  </sheetViews>
  <sheetFormatPr defaultColWidth="11.54296875" defaultRowHeight="15" x14ac:dyDescent="0.35"/>
  <cols>
    <col min="1" max="1" width="15" style="129" bestFit="1" customWidth="1"/>
    <col min="2" max="2" width="8.26953125" style="129" bestFit="1" customWidth="1"/>
    <col min="3" max="3" width="60.7265625" style="129" customWidth="1"/>
    <col min="4" max="4" width="5.54296875" style="129" bestFit="1" customWidth="1"/>
    <col min="5" max="5" width="5.81640625" style="129" hidden="1" customWidth="1"/>
    <col min="6" max="6" width="10.54296875" style="129" bestFit="1" customWidth="1"/>
    <col min="7" max="7" width="20.7265625" style="129" bestFit="1" customWidth="1"/>
    <col min="8" max="8" width="15.54296875" style="129" customWidth="1"/>
    <col min="9" max="9" width="69.453125" style="129" customWidth="1"/>
    <col min="10" max="16384" width="11.54296875" style="129"/>
  </cols>
  <sheetData>
    <row r="1" spans="1:9" ht="24.5" x14ac:dyDescent="0.35">
      <c r="A1" s="184" t="s">
        <v>576</v>
      </c>
      <c r="B1" s="185"/>
      <c r="C1" s="185"/>
      <c r="D1" s="185"/>
      <c r="E1" s="185"/>
      <c r="F1" s="185"/>
      <c r="G1" s="185"/>
      <c r="H1" s="185"/>
      <c r="I1" s="186"/>
    </row>
    <row r="2" spans="1:9" ht="43.15" customHeight="1" x14ac:dyDescent="0.35">
      <c r="A2" s="182" t="s">
        <v>577</v>
      </c>
      <c r="B2" s="183"/>
      <c r="C2" s="183"/>
      <c r="D2" s="183"/>
      <c r="E2" s="183"/>
      <c r="F2" s="183"/>
      <c r="G2" s="183"/>
      <c r="H2" s="183"/>
      <c r="I2" s="183"/>
    </row>
    <row r="3" spans="1:9" x14ac:dyDescent="0.35">
      <c r="A3" s="180" t="s">
        <v>686</v>
      </c>
      <c r="B3" s="180"/>
      <c r="C3" s="180"/>
      <c r="D3" s="180"/>
      <c r="E3" s="180"/>
      <c r="F3" s="180"/>
      <c r="G3" s="180"/>
      <c r="H3" s="180"/>
      <c r="I3" s="180"/>
    </row>
    <row r="4" spans="1:9" ht="5.15" customHeight="1" x14ac:dyDescent="0.35">
      <c r="A4" s="35"/>
      <c r="B4" s="35"/>
      <c r="C4" s="35"/>
      <c r="D4" s="35"/>
      <c r="E4" s="35"/>
      <c r="F4" s="35"/>
      <c r="G4" s="35"/>
      <c r="H4" s="35"/>
      <c r="I4" s="35"/>
    </row>
    <row r="5" spans="1:9" s="68" customFormat="1" x14ac:dyDescent="0.35">
      <c r="A5" s="181"/>
      <c r="B5" s="181"/>
      <c r="C5" s="181"/>
      <c r="D5" s="181"/>
      <c r="E5" s="181"/>
      <c r="F5" s="181"/>
      <c r="G5" s="181"/>
      <c r="H5" s="181"/>
      <c r="I5" s="181"/>
    </row>
    <row r="6" spans="1:9" s="68" customFormat="1" x14ac:dyDescent="0.35">
      <c r="A6" s="181"/>
      <c r="B6" s="181"/>
      <c r="C6" s="181"/>
      <c r="D6" s="181"/>
      <c r="E6" s="181"/>
      <c r="F6" s="181"/>
      <c r="G6" s="181"/>
      <c r="H6" s="181"/>
      <c r="I6" s="181"/>
    </row>
    <row r="7" spans="1:9" s="68" customFormat="1" x14ac:dyDescent="0.35">
      <c r="A7" s="181"/>
      <c r="B7" s="181"/>
      <c r="C7" s="181"/>
      <c r="D7" s="181"/>
      <c r="E7" s="181"/>
      <c r="F7" s="181"/>
      <c r="G7" s="181"/>
      <c r="H7" s="181"/>
      <c r="I7" s="181"/>
    </row>
    <row r="8" spans="1:9" s="68" customFormat="1" x14ac:dyDescent="0.35">
      <c r="A8" s="181"/>
      <c r="B8" s="181"/>
      <c r="C8" s="181"/>
      <c r="D8" s="181"/>
      <c r="E8" s="181"/>
      <c r="F8" s="181"/>
      <c r="G8" s="181"/>
      <c r="H8" s="181"/>
      <c r="I8" s="181"/>
    </row>
    <row r="9" spans="1:9" s="68" customFormat="1" x14ac:dyDescent="0.35">
      <c r="A9" s="181"/>
      <c r="B9" s="181"/>
      <c r="C9" s="181"/>
      <c r="D9" s="181"/>
      <c r="E9" s="181"/>
      <c r="F9" s="181"/>
      <c r="G9" s="181"/>
      <c r="H9" s="181"/>
      <c r="I9" s="181"/>
    </row>
    <row r="10" spans="1:9" s="68" customFormat="1" x14ac:dyDescent="0.35">
      <c r="A10" s="181"/>
      <c r="B10" s="181"/>
      <c r="C10" s="181"/>
      <c r="D10" s="181"/>
      <c r="E10" s="181"/>
      <c r="F10" s="181"/>
      <c r="G10" s="181"/>
      <c r="H10" s="181"/>
      <c r="I10" s="181"/>
    </row>
    <row r="11" spans="1:9" ht="5.15" customHeight="1" x14ac:dyDescent="0.35">
      <c r="A11" s="35"/>
      <c r="B11" s="35"/>
      <c r="C11" s="35"/>
      <c r="D11" s="35"/>
      <c r="E11" s="35"/>
      <c r="F11" s="35"/>
      <c r="G11" s="35"/>
      <c r="H11" s="35"/>
      <c r="I11" s="35"/>
    </row>
    <row r="12" spans="1:9" ht="15.5" thickBot="1" x14ac:dyDescent="0.4">
      <c r="A12" s="131" t="s">
        <v>578</v>
      </c>
      <c r="B12" s="132" t="s">
        <v>13</v>
      </c>
      <c r="C12" s="133" t="s">
        <v>579</v>
      </c>
      <c r="D12" s="134" t="s">
        <v>14</v>
      </c>
      <c r="E12" s="134" t="s">
        <v>580</v>
      </c>
      <c r="F12" s="135" t="s">
        <v>16</v>
      </c>
      <c r="G12" s="134" t="s">
        <v>581</v>
      </c>
      <c r="H12" s="134" t="s">
        <v>18</v>
      </c>
      <c r="I12" s="138" t="s">
        <v>582</v>
      </c>
    </row>
    <row r="13" spans="1:9" ht="30.5" thickTop="1" x14ac:dyDescent="0.35">
      <c r="A13" s="74">
        <f>Respuestas!C11</f>
        <v>1</v>
      </c>
      <c r="B13" s="74" t="str">
        <f>Respuestas!D11</f>
        <v>1.1</v>
      </c>
      <c r="C13" s="63" t="str">
        <f>Respuestas!F11</f>
        <v>¿Tengo un documento de autorización legal para el desarrollo de mi actividad como productor/empresa/organización?</v>
      </c>
      <c r="D13" s="64" t="str">
        <f>+Respuestas!E11</f>
        <v>CMC</v>
      </c>
      <c r="E13" s="41"/>
      <c r="F13" s="42"/>
      <c r="G13" s="43" t="str">
        <f>IF(Principio1[[#This Row],[Respuesta]]="Sí","Conformidad",IF(Principio1[[#This Row],[Respuesta]]="No","No conforme","No Aplica"))</f>
        <v>No Aplica</v>
      </c>
      <c r="H13" s="44" t="str">
        <f>IF(Principio1[[#This Row],[Respuesta]]="No",Respuestas!I11," ")</f>
        <v xml:space="preserve"> </v>
      </c>
      <c r="I13" s="45" t="str">
        <f>+IF($F13=Respuestas!$G$3,Respuestas!$H11,IF($F13=Respuestas!$G$10,Respuestas!$H$5,Respuestas!$H$2))</f>
        <v>En espera de su respuesta</v>
      </c>
    </row>
    <row r="14" spans="1:9" ht="30" x14ac:dyDescent="0.35">
      <c r="A14" s="74">
        <f>Respuestas!C12</f>
        <v>2</v>
      </c>
      <c r="B14" s="74" t="str">
        <f>Respuestas!D12</f>
        <v>1.2</v>
      </c>
      <c r="C14" s="63" t="str">
        <f>Respuestas!F12</f>
        <v>¿Tengo un documento que demuestre que tengo derecho a utilizar mi Unidad de Manejo?</v>
      </c>
      <c r="D14" s="64" t="str">
        <f>+Respuestas!E12</f>
        <v>CC</v>
      </c>
      <c r="E14" s="46"/>
      <c r="F14" s="51"/>
      <c r="G14" s="48" t="str">
        <f>IF(Principio1[[#This Row],[Respuesta]]="Sí","Conformidad",IF(Principio1[[#This Row],[Respuesta]]="No","No conforme","No Aplica"))</f>
        <v>No Aplica</v>
      </c>
      <c r="H14" s="49" t="str">
        <f>IF(Principio1[[#This Row],[Respuesta]]="No",Respuestas!I12," ")</f>
        <v xml:space="preserve"> </v>
      </c>
      <c r="I14" s="50" t="str">
        <f>+IF($F14=Respuestas!$G$3,Respuestas!$H12,IF($F14=Respuestas!$G$10,Respuestas!$H$5,Respuestas!$H$2))</f>
        <v>En espera de su respuesta</v>
      </c>
    </row>
    <row r="15" spans="1:9" x14ac:dyDescent="0.35">
      <c r="A15" s="74">
        <f>Respuestas!C13</f>
        <v>3</v>
      </c>
      <c r="B15" s="74" t="str">
        <f>Respuestas!D13</f>
        <v>1.2</v>
      </c>
      <c r="C15" s="63" t="str">
        <f>Respuestas!F13</f>
        <v>¿Sé dónde están los límites de mi Unidad de Manejo?</v>
      </c>
      <c r="D15" s="64" t="str">
        <f>+Respuestas!E13</f>
        <v>CC</v>
      </c>
      <c r="E15" s="46"/>
      <c r="F15" s="51"/>
      <c r="G15" s="48" t="str">
        <f>IF(Principio1[[#This Row],[Respuesta]]="Sí","Conformidad",IF(Principio1[[#This Row],[Respuesta]]="No","No conforme","No Aplica"))</f>
        <v>No Aplica</v>
      </c>
      <c r="H15" s="49" t="str">
        <f>IF(Principio1[[#This Row],[Respuesta]]="No",Respuestas!I13," ")</f>
        <v xml:space="preserve"> </v>
      </c>
      <c r="I15" s="50" t="str">
        <f>+IF($F15=Respuestas!$G$3,Respuestas!$H13,IF($F15=Respuestas!$G$10,Respuestas!$H$5,Respuestas!$H$2))</f>
        <v>En espera de su respuesta</v>
      </c>
    </row>
    <row r="16" spans="1:9" ht="30" x14ac:dyDescent="0.35">
      <c r="A16" s="74">
        <f>Respuestas!C14</f>
        <v>4</v>
      </c>
      <c r="B16" s="74" t="str">
        <f>Respuestas!D14</f>
        <v>1.2</v>
      </c>
      <c r="C16" s="63" t="str">
        <f>Respuestas!F14</f>
        <v>¿Tengo un mapa donde se pueden ver los límites de mi Unidad de Manejo?</v>
      </c>
      <c r="D16" s="64" t="str">
        <f>+Respuestas!E14</f>
        <v>CC</v>
      </c>
      <c r="E16" s="46"/>
      <c r="F16" s="47"/>
      <c r="G16" s="48" t="str">
        <f>IF(Principio1[[#This Row],[Respuesta]]="Sí","Conformidad",IF(Principio1[[#This Row],[Respuesta]]="No","No conforme","No Aplica"))</f>
        <v>No Aplica</v>
      </c>
      <c r="H16" s="49" t="str">
        <f>IF(Principio1[[#This Row],[Respuesta]]="No",Respuestas!I14," ")</f>
        <v xml:space="preserve"> </v>
      </c>
      <c r="I16" s="50" t="str">
        <f>+IF($F16=Respuestas!$G$3,Respuestas!$H14,IF($F16=Respuestas!$G$10,Respuestas!$H$5,Respuestas!$H$2))</f>
        <v>En espera de su respuesta</v>
      </c>
    </row>
    <row r="17" spans="1:9" ht="30" x14ac:dyDescent="0.35">
      <c r="A17" s="74">
        <f>Respuestas!C15</f>
        <v>5</v>
      </c>
      <c r="B17" s="74" t="str">
        <f>Respuestas!D15</f>
        <v>1.3</v>
      </c>
      <c r="C17" s="63" t="str">
        <f>Respuestas!F15</f>
        <v>¿Conozco y entiendo las leyes y los convenios internacionales que debo cumplir por la actividad forestal que realizo?</v>
      </c>
      <c r="D17" s="64" t="str">
        <f>+Respuestas!E15</f>
        <v>CC</v>
      </c>
      <c r="E17" s="46"/>
      <c r="F17" s="47"/>
      <c r="G17" s="48" t="str">
        <f>IF(Principio1[[#This Row],[Respuesta]]="Sí","Conformidad",IF(Principio1[[#This Row],[Respuesta]]="No","No conforme","No Aplica"))</f>
        <v>No Aplica</v>
      </c>
      <c r="H17" s="49" t="str">
        <f>IF(Principio1[[#This Row],[Respuesta]]="No",Respuestas!I15," ")</f>
        <v xml:space="preserve"> </v>
      </c>
      <c r="I17" s="50" t="str">
        <f>+IF($F17=Respuestas!$G$3,Respuestas!$H15,IF($F17=Respuestas!$G$10,Respuestas!$H$5,Respuestas!$H$2))</f>
        <v>En espera de su respuesta</v>
      </c>
    </row>
    <row r="18" spans="1:9" x14ac:dyDescent="0.35">
      <c r="A18" s="74"/>
      <c r="B18" s="74"/>
      <c r="C18" s="63"/>
      <c r="D18" s="64"/>
      <c r="E18" s="46"/>
      <c r="F18" s="77">
        <f>+F17</f>
        <v>0</v>
      </c>
      <c r="G18" s="76" t="str">
        <f>IF(Principio1[[#This Row],[Respuesta]]="Sí","Conformidad",IF(Principio1[[#This Row],[Respuesta]]="No","No conforme","No Aplica"))</f>
        <v>No Aplica</v>
      </c>
      <c r="H18" s="49" t="str">
        <f>IF(Principio1[[#This Row],[Respuesta]]="No",Respuestas!I16," ")</f>
        <v xml:space="preserve"> </v>
      </c>
      <c r="I18" s="50" t="str">
        <f>+IF($F18=Respuestas!$G$3,Respuestas!$H16,IF($F18=Respuestas!$G$10,Respuestas!$H$5,Respuestas!$H$2))</f>
        <v>En espera de su respuesta</v>
      </c>
    </row>
    <row r="19" spans="1:9" ht="45" x14ac:dyDescent="0.35">
      <c r="A19" s="74">
        <f>Respuestas!C17</f>
        <v>6</v>
      </c>
      <c r="B19" s="74" t="str">
        <f>Respuestas!D17</f>
        <v>1.3</v>
      </c>
      <c r="C19" s="63" t="str">
        <f>Respuestas!F17</f>
        <v>¿Puedo demostrar que cumplo con las leyes y los convenios internacionales que me tocan por la actividad forestal que realizo?</v>
      </c>
      <c r="D19" s="64" t="str">
        <f>+Respuestas!E17</f>
        <v>CC</v>
      </c>
      <c r="E19" s="46"/>
      <c r="F19" s="47"/>
      <c r="G19" s="48" t="str">
        <f>IF(Principio1[[#This Row],[Respuesta]]="Sí","Conformidad",IF(Principio1[[#This Row],[Respuesta]]="No","No conforme","No Aplica"))</f>
        <v>No Aplica</v>
      </c>
      <c r="H19" s="49" t="str">
        <f>IF(Principio1[[#This Row],[Respuesta]]="No",Respuestas!I17," ")</f>
        <v xml:space="preserve"> </v>
      </c>
      <c r="I19" s="50" t="str">
        <f>+IF($F19=Respuestas!$G$3,Respuestas!$H17,IF($F19=Respuestas!$G$10,Respuestas!$H$5,Respuestas!$H$2))</f>
        <v>En espera de su respuesta</v>
      </c>
    </row>
    <row r="20" spans="1:9" ht="30" x14ac:dyDescent="0.35">
      <c r="A20" s="74">
        <f>Respuestas!C18</f>
        <v>7</v>
      </c>
      <c r="B20" s="74" t="str">
        <f>Respuestas!D18</f>
        <v>1.3</v>
      </c>
      <c r="C20" s="63" t="str">
        <f>Respuestas!F18</f>
        <v>¿Pago a tiempo todos los impuestos y tasas por mi Unidad de Manejo y por la actividad forestal que realizo?</v>
      </c>
      <c r="D20" s="64" t="str">
        <f>+Respuestas!E18</f>
        <v>CC</v>
      </c>
      <c r="E20" s="46"/>
      <c r="F20" s="47"/>
      <c r="G20" s="48" t="str">
        <f>IF(Principio1[[#This Row],[Respuesta]]="Sí","Conformidad",IF(Principio1[[#This Row],[Respuesta]]="No","No conforme","No Aplica"))</f>
        <v>No Aplica</v>
      </c>
      <c r="H20" s="49" t="str">
        <f>IF(Principio1[[#This Row],[Respuesta]]="No",Respuestas!I18," ")</f>
        <v xml:space="preserve"> </v>
      </c>
      <c r="I20" s="50" t="str">
        <f>+IF($F20=Respuestas!$G$3,Respuestas!$H18,IF($F20=Respuestas!$G$10,Respuestas!$H$5,Respuestas!$H$2))</f>
        <v>En espera de su respuesta</v>
      </c>
    </row>
    <row r="21" spans="1:9" x14ac:dyDescent="0.35">
      <c r="A21" s="74"/>
      <c r="B21" s="74"/>
      <c r="C21" s="63"/>
      <c r="D21" s="64"/>
      <c r="E21" s="46"/>
      <c r="F21" s="77">
        <f>+F20</f>
        <v>0</v>
      </c>
      <c r="G21" s="76" t="str">
        <f>IF(Principio1[[#This Row],[Respuesta]]="Sí","Conformidad",IF(Principio1[[#This Row],[Respuesta]]="No","No conforme","No Aplica"))</f>
        <v>No Aplica</v>
      </c>
      <c r="H21" s="49" t="str">
        <f>IF(Principio1[[#This Row],[Respuesta]]="No",Respuestas!I19," ")</f>
        <v xml:space="preserve"> </v>
      </c>
      <c r="I21" s="50" t="str">
        <f>+IF($F21=Respuestas!$G$3,Respuestas!$H19,IF($F21=Respuestas!$G$10,Respuestas!$H$5,Respuestas!$H$2))</f>
        <v>En espera de su respuesta</v>
      </c>
    </row>
    <row r="22" spans="1:9" ht="45" x14ac:dyDescent="0.35">
      <c r="A22" s="74">
        <f>Respuestas!C20</f>
        <v>8</v>
      </c>
      <c r="B22" s="74" t="str">
        <f>Respuestas!D20</f>
        <v>1.4</v>
      </c>
      <c r="C22" s="63" t="str">
        <f>Respuestas!F20</f>
        <v>¿Protejo mi Unidad de Manejo de las actividades ilegales de aprovechamiento, caza, pesca, captura, recolección, asentamiento y otras actividades no autorizadas?</v>
      </c>
      <c r="D22" s="64" t="str">
        <f>+Respuestas!E20</f>
        <v>CMC</v>
      </c>
      <c r="E22" s="54"/>
      <c r="F22" s="47"/>
      <c r="G22" s="48" t="str">
        <f>IF(Principio1[[#This Row],[Respuesta]]="Sí","Conformidad",IF(Principio1[[#This Row],[Respuesta]]="No","No conforme","No Aplica"))</f>
        <v>No Aplica</v>
      </c>
      <c r="H22" s="49" t="str">
        <f>IF(Principio1[[#This Row],[Respuesta]]="No",Respuestas!I20," ")</f>
        <v xml:space="preserve"> </v>
      </c>
      <c r="I22" s="50" t="str">
        <f>+IF($F22=Respuestas!$G$3,Respuestas!$H20,IF($F22=Respuestas!$G$10,Respuestas!$H$5,Respuestas!$H$2))</f>
        <v>En espera de su respuesta</v>
      </c>
    </row>
    <row r="23" spans="1:9" x14ac:dyDescent="0.35">
      <c r="A23" s="74"/>
      <c r="B23" s="74"/>
      <c r="C23" s="63"/>
      <c r="D23" s="64"/>
      <c r="E23" s="46"/>
      <c r="F23" s="77">
        <f>+F22</f>
        <v>0</v>
      </c>
      <c r="G23" s="76" t="str">
        <f>IF(Principio1[[#This Row],[Respuesta]]="Sí","Conformidad",IF(Principio1[[#This Row],[Respuesta]]="No","No conforme","No Aplica"))</f>
        <v>No Aplica</v>
      </c>
      <c r="H23" s="49" t="str">
        <f>IF(Principio1[[#This Row],[Respuesta]]="No",Respuestas!I21," ")</f>
        <v xml:space="preserve"> </v>
      </c>
      <c r="I23" s="50" t="str">
        <f>+IF($F23=Respuestas!$G$3,Respuestas!$H21,IF($F23=Respuestas!$G$10,Respuestas!$H$5,Respuestas!$H$2))</f>
        <v>En espera de su respuesta</v>
      </c>
    </row>
    <row r="24" spans="1:9" x14ac:dyDescent="0.35">
      <c r="A24" s="74"/>
      <c r="B24" s="74"/>
      <c r="C24" s="63"/>
      <c r="D24" s="64"/>
      <c r="E24" s="46"/>
      <c r="F24" s="77">
        <f>+F22</f>
        <v>0</v>
      </c>
      <c r="G24" s="76" t="str">
        <f>IF(Principio1[[#This Row],[Respuesta]]="Sí","Conformidad",IF(Principio1[[#This Row],[Respuesta]]="No","No conforme","No Aplica"))</f>
        <v>No Aplica</v>
      </c>
      <c r="H24" s="49" t="str">
        <f>IF(Principio1[[#This Row],[Respuesta]]="No",Respuestas!I22," ")</f>
        <v xml:space="preserve"> </v>
      </c>
      <c r="I24" s="50" t="str">
        <f>+IF($F24=Respuestas!$G$3,Respuestas!$H22,IF($F24=Respuestas!$G$10,Respuestas!$H$5,Respuestas!$H$2))</f>
        <v>En espera de su respuesta</v>
      </c>
    </row>
    <row r="25" spans="1:9" ht="30" x14ac:dyDescent="0.35">
      <c r="A25" s="74">
        <f>Respuestas!C23</f>
        <v>9</v>
      </c>
      <c r="B25" s="74" t="str">
        <f>Respuestas!D23</f>
        <v>1.4</v>
      </c>
      <c r="C25" s="63" t="str">
        <f>Respuestas!F23</f>
        <v>¿Colaboro con instituciones gubernamentales en materia de protección contra actividades ilegales?</v>
      </c>
      <c r="D25" s="64" t="str">
        <f>+Respuestas!E23</f>
        <v>CMC</v>
      </c>
      <c r="E25" s="41"/>
      <c r="F25" s="55"/>
      <c r="G25" s="56" t="str">
        <f>IF(Principio1[[#This Row],[Respuesta]]="Sí","Conformidad",IF(Principio1[[#This Row],[Respuesta]]="No","No conforme","No Aplica"))</f>
        <v>No Aplica</v>
      </c>
      <c r="H25" s="49" t="str">
        <f>IF(Principio1[[#This Row],[Respuesta]]="No",Respuestas!I23," ")</f>
        <v xml:space="preserve"> </v>
      </c>
      <c r="I25" s="50" t="str">
        <f>+IF($F25=Respuestas!$G$3,Respuestas!$H23,IF($F25=Respuestas!$G$10,Respuestas!$H$5,Respuestas!$H$2))</f>
        <v>En espera de su respuesta</v>
      </c>
    </row>
    <row r="26" spans="1:9" ht="30" x14ac:dyDescent="0.35">
      <c r="A26" s="74">
        <f>Respuestas!C24</f>
        <v>10</v>
      </c>
      <c r="B26" s="74" t="str">
        <f>Respuestas!D24</f>
        <v>1.4</v>
      </c>
      <c r="C26" s="63" t="str">
        <f>Respuestas!F24</f>
        <v xml:space="preserve">¿Llevo un registro de actividades ilegales que detectoen mi Unidad de Manejo? </v>
      </c>
      <c r="D26" s="64" t="str">
        <f>+Respuestas!E24</f>
        <v>CMC</v>
      </c>
      <c r="E26" s="54"/>
      <c r="F26" s="47"/>
      <c r="G26" s="48" t="str">
        <f>IF(Principio1[[#This Row],[Respuesta]]="Sí","Conformidad",IF(Principio1[[#This Row],[Respuesta]]="No","No conforme","No Aplica"))</f>
        <v>No Aplica</v>
      </c>
      <c r="H26" s="49" t="str">
        <f>IF(Principio1[[#This Row],[Respuesta]]="No",Respuestas!I24," ")</f>
        <v xml:space="preserve"> </v>
      </c>
      <c r="I26" s="50" t="str">
        <f>+IF($F26=Respuestas!$G$3,Respuestas!$H24,IF($F26=Respuestas!$G$10,Respuestas!$H$5,Respuestas!$H$2))</f>
        <v>En espera de su respuesta</v>
      </c>
    </row>
    <row r="27" spans="1:9" ht="45" x14ac:dyDescent="0.35">
      <c r="A27" s="74">
        <f>Respuestas!C25</f>
        <v>11</v>
      </c>
      <c r="B27" s="74" t="str">
        <f>Respuestas!D25</f>
        <v>1.5</v>
      </c>
      <c r="C27" s="63" t="str">
        <f>Respuestas!F25</f>
        <v>¿Conozco y cumplo con todas las leyes sobre el transporte y el comercio de productos que obtengo del bosque hasta el primer punto donde los vendo?</v>
      </c>
      <c r="D27" s="64" t="str">
        <f>+Respuestas!E25</f>
        <v>CC</v>
      </c>
      <c r="E27" s="46"/>
      <c r="F27" s="47"/>
      <c r="G27" s="48" t="str">
        <f>IF(Principio1[[#This Row],[Respuesta]]="Sí","Conformidad",IF(Principio1[[#This Row],[Respuesta]]="No","No conforme","No Aplica"))</f>
        <v>No Aplica</v>
      </c>
      <c r="H27" s="49" t="str">
        <f>IF(Principio1[[#This Row],[Respuesta]]="No",Respuestas!I25," ")</f>
        <v xml:space="preserve"> </v>
      </c>
      <c r="I27" s="50" t="str">
        <f>+IF($F27=Respuestas!$G$3,Respuestas!$H25,IF($F27=Respuestas!$G$10,Respuestas!$H$5,Respuestas!$H$2))</f>
        <v>En espera de su respuesta</v>
      </c>
    </row>
    <row r="28" spans="1:9" ht="75" x14ac:dyDescent="0.35">
      <c r="A28" s="74">
        <f>Respuestas!C26</f>
        <v>12</v>
      </c>
      <c r="B28" s="74" t="str">
        <f>Respuestas!D26</f>
        <v>1.5</v>
      </c>
      <c r="C28" s="63" t="str">
        <f>Respuestas!F26</f>
        <v>¿Sé qué especies de árboles están protegidas por la legislación internacional (Convención sobre el Comercio Internacional de Especies Amenazadas de Fauna y Flora Silvestres-CITES) y tengo los permisos especiales cuando los aprovecho y comercializo?</v>
      </c>
      <c r="D28" s="64" t="str">
        <f>+Respuestas!E26</f>
        <v>CC</v>
      </c>
      <c r="E28" s="46"/>
      <c r="F28" s="47" t="s">
        <v>21</v>
      </c>
      <c r="G28" s="48" t="str">
        <f>IF(Principio1[[#This Row],[Respuesta]]="Sí","Conformidad",IF(Principio1[[#This Row],[Respuesta]]="No","No conforme","No Aplica"))</f>
        <v>No conforme</v>
      </c>
      <c r="H28" s="49" t="str">
        <f>IF(Principio1[[#This Row],[Respuesta]]="No",Respuestas!I26," ")</f>
        <v>Documentos</v>
      </c>
      <c r="I28" s="50" t="str">
        <f>+IF($F28=Respuestas!$G$3,Respuestas!$H26,IF($F28=Respuestas!$G$10,Respuestas!$H$5,Respuestas!$H$2))</f>
        <v>Registros y permisos necesarios para aprovechar y comercializar las especies incluidas en CITES.</v>
      </c>
    </row>
    <row r="29" spans="1:9" ht="60" x14ac:dyDescent="0.35">
      <c r="A29" s="74">
        <f>Respuestas!C27</f>
        <v>13</v>
      </c>
      <c r="B29" s="74" t="str">
        <f>Respuestas!D27</f>
        <v>1.6</v>
      </c>
      <c r="C29" s="63" t="str">
        <f>Respuestas!F27</f>
        <v>¿Tuve alguna controversia con alguien, por temas relacionados con la tenencia de tierra y el uso de los recursos de mi Unidad de Manejo, que no se haya resuelto rápidamente?</v>
      </c>
      <c r="D29" s="64" t="str">
        <f>+Respuestas!E27</f>
        <v>CC</v>
      </c>
      <c r="E29" s="46"/>
      <c r="F29" s="47" t="s">
        <v>21</v>
      </c>
      <c r="G29" s="48" t="str">
        <f>IF(Principio1[[#This Row],[Respuesta]]="No","Conformidad",IF(Principio1[[#This Row],[Respuesta]]="Sí","No conforme","No Aplica"))</f>
        <v>Conformidad</v>
      </c>
      <c r="H29" s="49" t="str">
        <f>IF(Principio1[[#This Row],[Respuesta]]="Sí",Respuestas!I27," ")</f>
        <v xml:space="preserve"> </v>
      </c>
      <c r="I29" s="50" t="str">
        <f>+IF($F29=Respuestas!$G$2,Respuestas!$H27,IF($F29=Respuestas!$G$10,Respuestas!$H$5,Respuestas!$H$2))</f>
        <v>Gracias. Continúe con la siguiente pregunta.</v>
      </c>
    </row>
    <row r="30" spans="1:9" ht="45" x14ac:dyDescent="0.35">
      <c r="A30" s="74">
        <f>Respuestas!C28</f>
        <v>14</v>
      </c>
      <c r="B30" s="74" t="str">
        <f>Respuestas!D28</f>
        <v>1.6</v>
      </c>
      <c r="C30" s="63" t="str">
        <f>Respuestas!F28</f>
        <v xml:space="preserve">¿Tengo un procedimiento que me ayude a abordar las controversias que puedan surgir sobre el derecho de la tenencia de tierra y de uso de los recursos? </v>
      </c>
      <c r="D30" s="64" t="str">
        <f>+Respuestas!E28</f>
        <v>CC</v>
      </c>
      <c r="E30" s="46"/>
      <c r="F30" s="47" t="s">
        <v>21</v>
      </c>
      <c r="G30" s="48" t="str">
        <f>IF(Principio1[[#This Row],[Respuesta]]="Sí","Conformidad",IF(Principio1[[#This Row],[Respuesta]]="No","No conforme","No Aplica"))</f>
        <v>No conforme</v>
      </c>
      <c r="H30" s="49" t="str">
        <f>IF(Principio1[[#This Row],[Respuesta]]="No",Respuestas!I28," ")</f>
        <v>Documentos</v>
      </c>
      <c r="I30" s="50" t="str">
        <f>+IF($F30=Respuestas!$G$3,Respuestas!$H28,IF($F30=Respuestas!$G$10,Respuestas!$H$5,Respuestas!$H$2))</f>
        <v>Procedimiento de resolución de controversias sobre el derecho de la tenencia de tierra y el uso de los recursos de mi Unidad de Manejo.</v>
      </c>
    </row>
    <row r="31" spans="1:9" ht="45" x14ac:dyDescent="0.35">
      <c r="A31" s="74">
        <f>Respuestas!C29</f>
        <v>15</v>
      </c>
      <c r="B31" s="74" t="str">
        <f>Respuestas!D29</f>
        <v>1.6</v>
      </c>
      <c r="C31" s="63" t="str">
        <f>Respuestas!F29</f>
        <v>¿Involucro de forma culturalmente apropiada a los actores afectados en la elaboración del procedimiento de resolución de controversias?</v>
      </c>
      <c r="D31" s="64" t="str">
        <f>+Respuestas!E29</f>
        <v>CC</v>
      </c>
      <c r="E31" s="46"/>
      <c r="F31" s="51"/>
      <c r="G31" s="120" t="str">
        <f>IF(Principio1[[#This Row],[Respuesta]]="Sí","Conformidad",IF(Principio1[[#This Row],[Respuesta]]="No","No conforme","No Aplica"))</f>
        <v>No Aplica</v>
      </c>
      <c r="H31" s="49" t="str">
        <f>IF(Principio1[[#This Row],[Respuesta]]="No",Respuestas!I29," ")</f>
        <v xml:space="preserve"> </v>
      </c>
      <c r="I31" s="50" t="str">
        <f>+IF($F31=Respuestas!$G$3,Respuestas!$H30,IF($F31=Respuestas!$G$10,Respuestas!$H$5,Respuestas!$H$2))</f>
        <v>En espera de su respuesta</v>
      </c>
    </row>
    <row r="32" spans="1:9" ht="30" x14ac:dyDescent="0.35">
      <c r="A32" s="74">
        <f>Respuestas!C30</f>
        <v>16</v>
      </c>
      <c r="B32" s="81" t="str">
        <f>Respuestas!D30</f>
        <v>1.6</v>
      </c>
      <c r="C32" s="63" t="str">
        <f>Respuestas!F30</f>
        <v>¿He puesto el procedimiento de resolución de controversiasa disposición pública ?</v>
      </c>
      <c r="D32" s="81" t="str">
        <f>+Respuestas!E30</f>
        <v>CC</v>
      </c>
      <c r="E32" s="69"/>
      <c r="F32" s="51"/>
      <c r="G32" s="48" t="str">
        <f>IF(Principio1[[#This Row],[Respuesta]]="Sí","Conformidad",IF(Principio1[[#This Row],[Respuesta]]="No","No conforme","No Aplica"))</f>
        <v>No Aplica</v>
      </c>
      <c r="H32" s="49" t="str">
        <f>IF(Principio1[[#This Row],[Respuesta]]="No",Respuestas!I30," ")</f>
        <v xml:space="preserve"> </v>
      </c>
      <c r="I32" s="50" t="str">
        <f>+IF($F32=Respuestas!$G$3,Respuestas!$H31,IF($F32=Respuestas!$G$10,Respuestas!$H$5,Respuestas!$H$2))</f>
        <v>En espera de su respuesta</v>
      </c>
    </row>
    <row r="33" spans="1:9" ht="45" x14ac:dyDescent="0.35">
      <c r="A33" s="74">
        <f>Respuestas!C31</f>
        <v>17</v>
      </c>
      <c r="B33" s="81" t="str">
        <f>Respuestas!D31</f>
        <v>1.6</v>
      </c>
      <c r="C33" s="63" t="str">
        <f>Respuestas!F31</f>
        <v>¿Detengo las actividades de manejo forestal, en caso de que existan controversias de magnitud o duración sustancial o involucran a un número significativo de intereses?</v>
      </c>
      <c r="D33" s="81" t="str">
        <f>+Respuestas!E31</f>
        <v>CC</v>
      </c>
      <c r="E33" s="69"/>
      <c r="F33" s="51"/>
      <c r="G33" s="48" t="str">
        <f>IF(Principio1[[#This Row],[Respuesta]]="Sí","Conformidad",IF(Principio1[[#This Row],[Respuesta]]="No","No conforme","No Aplica"))</f>
        <v>No Aplica</v>
      </c>
      <c r="H33" s="49" t="str">
        <f>IF(Principio1[[#This Row],[Respuesta]]="No",Respuestas!I31," ")</f>
        <v xml:space="preserve"> </v>
      </c>
      <c r="I33" s="50" t="str">
        <f>+IF($F33=Respuestas!$G$3,Respuestas!$H32,IF($F33=Respuestas!$G$10,Respuestas!$H$5,Respuestas!$H$2))</f>
        <v>En espera de su respuesta</v>
      </c>
    </row>
    <row r="34" spans="1:9" ht="45" x14ac:dyDescent="0.35">
      <c r="A34" s="74">
        <f>Respuestas!C32</f>
        <v>18</v>
      </c>
      <c r="B34" s="74" t="str">
        <f>Respuestas!D32</f>
        <v>1.6</v>
      </c>
      <c r="C34" s="63" t="str">
        <f>Respuestas!F32</f>
        <v xml:space="preserve">¿He aplicado el procedimiento para resolver las controversias sobre el derecho de la tenencia de tierra y de uso de los recursos? </v>
      </c>
      <c r="D34" s="64" t="str">
        <f>+Respuestas!E32</f>
        <v>CC</v>
      </c>
      <c r="E34" s="46"/>
      <c r="F34" s="47"/>
      <c r="G34" s="48" t="str">
        <f>IF(Principio1[[#This Row],[Respuesta]]="Sí","Conformidad",IF(Principio1[[#This Row],[Respuesta]]="No","No conforme","No Aplica"))</f>
        <v>No Aplica</v>
      </c>
      <c r="H34" s="49" t="str">
        <f>IF(Principio1[[#This Row],[Respuesta]]="No",Respuestas!I32," ")</f>
        <v xml:space="preserve"> </v>
      </c>
      <c r="I34" s="50" t="str">
        <f>+IF($F34=Respuestas!$G$3,Respuestas!$H32,IF($F34=Respuestas!$G$10,Respuestas!$H$5,Respuestas!$H$2))</f>
        <v>En espera de su respuesta</v>
      </c>
    </row>
    <row r="35" spans="1:9" ht="30" x14ac:dyDescent="0.35">
      <c r="A35" s="74">
        <f>Respuestas!C33</f>
        <v>19</v>
      </c>
      <c r="B35" s="74" t="str">
        <f>Respuestas!D33</f>
        <v>1.6</v>
      </c>
      <c r="C35" s="63" t="str">
        <f>Respuestas!F33</f>
        <v>¿Llevo un registro de todas las controversias que tuve con alguien sobre la tenencia de tierra y el uso de los recursos?</v>
      </c>
      <c r="D35" s="64" t="str">
        <f>+Respuestas!E33</f>
        <v>CC</v>
      </c>
      <c r="E35" s="57"/>
      <c r="F35" s="55"/>
      <c r="G35" s="56" t="str">
        <f>IF(Principio1[[#This Row],[Respuesta]]="Sí","Conformidad",IF(Principio1[[#This Row],[Respuesta]]="No","No conforme","No Aplica"))</f>
        <v>No Aplica</v>
      </c>
      <c r="H35" s="49" t="str">
        <f>IF(Principio1[[#This Row],[Respuesta]]="No",Respuestas!I33," ")</f>
        <v xml:space="preserve"> </v>
      </c>
      <c r="I35" s="50" t="str">
        <f>+IF($F35=Respuestas!$G$3,Respuestas!$H33,IF($F35=Respuestas!$G$10,Respuestas!$H$5,Respuestas!$H$2))</f>
        <v>En espera de su respuesta</v>
      </c>
    </row>
    <row r="36" spans="1:9" ht="45" x14ac:dyDescent="0.35">
      <c r="A36" s="74">
        <f>Respuestas!C34</f>
        <v>20</v>
      </c>
      <c r="B36" s="74" t="str">
        <f>Respuestas!D34</f>
        <v>1.7</v>
      </c>
      <c r="C36" s="63" t="str">
        <f>Respuestas!F34</f>
        <v xml:space="preserve">¿Puedo demostrar que me he comprometido públicamente y por escrito a no ofrecer ni recibir ningún soborno u otra forma de corrupción? </v>
      </c>
      <c r="D36" s="64" t="str">
        <f>+Respuestas!E34</f>
        <v>CC</v>
      </c>
      <c r="E36" s="52"/>
      <c r="F36" s="53"/>
      <c r="G36" s="136" t="str">
        <f>IF(Principio1[[#This Row],[Respuesta]]="Sí","Conformidad",IF(Principio1[[#This Row],[Respuesta]]="No","No conforme","No Aplica"))</f>
        <v>No Aplica</v>
      </c>
      <c r="H36" s="49" t="str">
        <f>IF(Principio1[[#This Row],[Respuesta]]="No",Respuestas!I34," ")</f>
        <v xml:space="preserve"> </v>
      </c>
      <c r="I36" s="50" t="str">
        <f>+IF($F36=Respuestas!$G$3,Respuestas!$H34,IF($F36=Respuestas!$G$10,Respuestas!$H$5,Respuestas!$H$2))</f>
        <v>En espera de su respuesta</v>
      </c>
    </row>
    <row r="37" spans="1:9" x14ac:dyDescent="0.35">
      <c r="A37" s="74">
        <f>Respuestas!C35</f>
        <v>21</v>
      </c>
      <c r="B37" s="74" t="str">
        <f>Respuestas!D35</f>
        <v>1.7</v>
      </c>
      <c r="C37" s="63" t="str">
        <f>Respuestas!F35</f>
        <v>¿Conozco la legislación anticorrupción de mi país?</v>
      </c>
      <c r="D37" s="64" t="str">
        <f>+Respuestas!E35</f>
        <v>CC</v>
      </c>
      <c r="E37" s="58"/>
      <c r="F37" s="59"/>
      <c r="G37" s="137" t="str">
        <f>IF(Principio1[[#This Row],[Respuesta]]="Sí","Conformidad",IF(Principio1[[#This Row],[Respuesta]]="No","No conforme","No Aplica"))</f>
        <v>No Aplica</v>
      </c>
      <c r="H37" s="49" t="str">
        <f>IF(Principio1[[#This Row],[Respuesta]]="No",Respuestas!I35," ")</f>
        <v xml:space="preserve"> </v>
      </c>
      <c r="I37" s="50" t="str">
        <f>+IF($F37=Respuestas!$G$3,Respuestas!$H35,IF($F37=Respuestas!$G$10,Respuestas!$H$5,Respuestas!$H$2))</f>
        <v>En espera de su respuesta</v>
      </c>
    </row>
    <row r="38" spans="1:9" x14ac:dyDescent="0.35">
      <c r="A38" s="74"/>
      <c r="B38" s="74"/>
      <c r="C38" s="63"/>
      <c r="D38" s="64"/>
      <c r="E38" s="46"/>
      <c r="F38" s="76">
        <f>+F37</f>
        <v>0</v>
      </c>
      <c r="G38" s="76" t="str">
        <f>IF(Principio1[[#This Row],[Respuesta]]="Sí","Conformidad",IF(Principio1[[#This Row],[Respuesta]]="No","No conforme","No Aplica"))</f>
        <v>No Aplica</v>
      </c>
      <c r="H38" s="49" t="str">
        <f>IF(Principio1[[#This Row],[Respuesta]]="No",Respuestas!I36," ")</f>
        <v xml:space="preserve"> </v>
      </c>
      <c r="I38" s="50" t="str">
        <f>+IF($F38=Respuestas!$G$3,Respuestas!$H36,IF($F38=Respuestas!$G$10,Respuestas!$H$5,Respuestas!$H$2))</f>
        <v>En espera de su respuesta</v>
      </c>
    </row>
    <row r="39" spans="1:9" ht="30" x14ac:dyDescent="0.35">
      <c r="A39" s="74">
        <f>Respuestas!C37</f>
        <v>22</v>
      </c>
      <c r="B39" s="74" t="str">
        <f>Respuestas!D37</f>
        <v>1.7</v>
      </c>
      <c r="C39" s="63" t="str">
        <f>Respuestas!F37</f>
        <v>¿Hago algo para evitar participar o que me obliguen a participar en actos de corrupción?</v>
      </c>
      <c r="D39" s="64" t="str">
        <f>+Respuestas!E37</f>
        <v>CC</v>
      </c>
      <c r="E39" s="46"/>
      <c r="F39" s="47"/>
      <c r="G39" s="48" t="str">
        <f>IF(Principio1[[#This Row],[Respuesta]]="Sí","Conformidad",IF(Principio1[[#This Row],[Respuesta]]="No","No conforme","No Aplica"))</f>
        <v>No Aplica</v>
      </c>
      <c r="H39" s="49" t="str">
        <f>IF(Principio1[[#This Row],[Respuesta]]="No",Respuestas!I37," ")</f>
        <v xml:space="preserve"> </v>
      </c>
      <c r="I39" s="50" t="str">
        <f>+IF($F39=Respuestas!$G$3,Respuestas!$H37,IF($F39=Respuestas!$G$10,Respuestas!$H$5,Respuestas!$H$2))</f>
        <v>En espera de su respuesta</v>
      </c>
    </row>
    <row r="40" spans="1:9" x14ac:dyDescent="0.35">
      <c r="A40" s="74">
        <f>Respuestas!C38</f>
        <v>23</v>
      </c>
      <c r="B40" s="74" t="str">
        <f>Respuestas!D38</f>
        <v>1.7</v>
      </c>
      <c r="C40" s="63" t="str">
        <f>Respuestas!F38</f>
        <v>¿Han ocurrido casos de corrupción en mi Organización?</v>
      </c>
      <c r="D40" s="64" t="str">
        <f>+Respuestas!E38</f>
        <v>CC</v>
      </c>
      <c r="E40" s="46"/>
      <c r="F40" s="51"/>
      <c r="G40" s="48" t="str">
        <f>IF(Principio1[[#This Row],[Respuesta]]="No","Conformidad",IF(Principio1[[#This Row],[Respuesta]]="Sí","No conforme","No Aplica"))</f>
        <v>No Aplica</v>
      </c>
      <c r="H40" s="49" t="str">
        <f>IF(Principio1[[#This Row],[Respuesta]]="Sí",Respuestas!I38," ")</f>
        <v xml:space="preserve"> </v>
      </c>
      <c r="I40" s="50" t="str">
        <f>+IF($F40=Respuestas!$G$2,Respuestas!$H38,IF($F40=Respuestas!$G$10,Respuestas!$H$5,Respuestas!$H$2))</f>
        <v>En espera de su respuesta</v>
      </c>
    </row>
    <row r="41" spans="1:9" ht="45" x14ac:dyDescent="0.35">
      <c r="A41" s="74">
        <f>Respuestas!C39</f>
        <v>24</v>
      </c>
      <c r="B41" s="74" t="str">
        <f>Respuestas!D39</f>
        <v>1.8</v>
      </c>
      <c r="C41" s="63" t="str">
        <f>Respuestas!F39</f>
        <v xml:space="preserve">¿Puedo demostrar que me he comprometido públicamente por escrito a gestionar mi Unidad de Manejo congruentes con los requerimientos del FSC? </v>
      </c>
      <c r="D41" s="64" t="str">
        <f>+Respuestas!E39</f>
        <v>CC</v>
      </c>
      <c r="E41" s="46"/>
      <c r="F41" s="47"/>
      <c r="G41" s="48" t="str">
        <f>IF(Principio1[[#This Row],[Respuesta]]="Sí","Conformidad",IF(Principio1[[#This Row],[Respuesta]]="No","No conforme","No Aplica"))</f>
        <v>No Aplica</v>
      </c>
      <c r="H41" s="49" t="str">
        <f>IF(Principio1[[#This Row],[Respuesta]]="No",Respuestas!I39," ")</f>
        <v xml:space="preserve"> </v>
      </c>
      <c r="I41" s="50" t="str">
        <f>+IF($F41=Respuestas!$G$3,Respuestas!$H39,IF($F41=Respuestas!$G$10,Respuestas!$H$5,Respuestas!$H$2))</f>
        <v>En espera de su respuesta</v>
      </c>
    </row>
    <row r="42" spans="1:9" x14ac:dyDescent="0.35">
      <c r="A42" s="74"/>
      <c r="B42" s="74"/>
      <c r="C42" s="63"/>
      <c r="D42" s="64"/>
      <c r="E42" s="58"/>
      <c r="F42" s="76">
        <f>+F41</f>
        <v>0</v>
      </c>
      <c r="G42" s="76" t="str">
        <f>IF(Principio1[[#This Row],[Respuesta]]="Sí","Conformidad",IF(Principio1[[#This Row],[Respuesta]]="No","No conforme","No Aplica"))</f>
        <v>No Aplica</v>
      </c>
      <c r="H42" s="49" t="str">
        <f>IF(Principio1[[#This Row],[Respuesta]]="No",Respuestas!I40," ")</f>
        <v xml:space="preserve"> </v>
      </c>
      <c r="I42" s="50" t="str">
        <f>+IF($F42=Respuestas!$G$3,Respuestas!$H40,IF($F42=Respuestas!$G$10,Respuestas!$H$5,Respuestas!$H$2))</f>
        <v>En espera de su respuesta</v>
      </c>
    </row>
  </sheetData>
  <sheetProtection algorithmName="SHA-512" hashValue="0gJ8IPG7L+xA7rBoAI7NmovTxswTmRNXI1sjp85miv0RwH4mItcA57zTo6sTDiRK6Exd+JkomNZVOzPbDXU3Jw==" saltValue="gyhbzwR8tlT8XNZq6zSouA==" spinCount="100000" sheet="1" formatCells="0" formatRows="0" autoFilter="0" pivotTables="0"/>
  <mergeCells count="4">
    <mergeCell ref="A3:I3"/>
    <mergeCell ref="A5:I10"/>
    <mergeCell ref="A2:I2"/>
    <mergeCell ref="A1:I1"/>
  </mergeCells>
  <phoneticPr fontId="15" type="noConversion"/>
  <conditionalFormatting sqref="A13:C42">
    <cfRule type="expression" dxfId="93" priority="3">
      <formula>$D13="CMC"</formula>
    </cfRule>
  </conditionalFormatting>
  <conditionalFormatting sqref="A13:D13 D14 A14:C42">
    <cfRule type="expression" dxfId="92" priority="1">
      <formula>$D13="CC"</formula>
    </cfRule>
  </conditionalFormatting>
  <conditionalFormatting sqref="D13:D42">
    <cfRule type="containsText" dxfId="91" priority="4" operator="containsText" text="CMC">
      <formula>NOT(ISERROR(SEARCH("CMC",D13)))</formula>
    </cfRule>
    <cfRule type="containsText" dxfId="90" priority="5" operator="containsText" text="CC">
      <formula>NOT(ISERROR(SEARCH("CC",D13)))</formula>
    </cfRule>
  </conditionalFormatting>
  <conditionalFormatting sqref="G13:G42">
    <cfRule type="containsText" dxfId="89" priority="6" operator="containsText" text="Conformidad">
      <formula>NOT(ISERROR(SEARCH("Conformidad",G13)))</formula>
    </cfRule>
    <cfRule type="containsText" dxfId="88" priority="7" operator="containsText" text="No conforme">
      <formula>NOT(ISERROR(SEARCH("No conforme",G13)))</formula>
    </cfRule>
  </conditionalFormatting>
  <pageMargins left="0.7" right="0.7" top="0.75" bottom="0.75" header="0.3" footer="0.3"/>
  <pageSetup orientation="portrait"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0D7CE121-996B-41EA-AE54-93DAE345721D}">
          <x14:formula1>
            <xm:f>Respuestas!$A$1:$A$4</xm:f>
          </x14:formula1>
          <xm:sqref>F13:F42</xm:sqref>
        </x14:dataValidation>
      </x14:dataValidations>
    </ext>
    <ext xmlns:x15="http://schemas.microsoft.com/office/spreadsheetml/2010/11/main" uri="{3A4CF648-6AED-40f4-86FF-DC5316D8AED3}">
      <x14:slicerList xmlns:x14="http://schemas.microsoft.com/office/spreadsheetml/2009/9/main">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DCF19-E524-4293-BB6A-DBF3728C2E8F}">
  <sheetPr>
    <tabColor rgb="FF78BE20"/>
  </sheetPr>
  <dimension ref="A1:I59"/>
  <sheetViews>
    <sheetView showZeros="0" zoomScale="70" zoomScaleNormal="70" workbookViewId="0">
      <pane xSplit="9" ySplit="12" topLeftCell="J13" activePane="bottomRight" state="frozen"/>
      <selection pane="topRight" activeCell="J1" sqref="J1"/>
      <selection pane="bottomLeft" activeCell="A13" sqref="A13"/>
      <selection pane="bottomRight" activeCell="A3" sqref="A3:I3"/>
    </sheetView>
  </sheetViews>
  <sheetFormatPr defaultColWidth="11.54296875" defaultRowHeight="15" x14ac:dyDescent="0.35"/>
  <cols>
    <col min="1" max="1" width="15" style="68" bestFit="1" customWidth="1"/>
    <col min="2" max="2" width="8.26953125" style="68" bestFit="1" customWidth="1"/>
    <col min="3" max="3" width="60.7265625" style="68" customWidth="1"/>
    <col min="4" max="4" width="5.54296875" style="68" bestFit="1" customWidth="1"/>
    <col min="5" max="5" width="9.453125" style="68" hidden="1" customWidth="1"/>
    <col min="6" max="6" width="10.54296875" style="68" bestFit="1" customWidth="1"/>
    <col min="7" max="7" width="20.7265625" style="68" bestFit="1" customWidth="1"/>
    <col min="8" max="8" width="15.54296875" style="68" customWidth="1"/>
    <col min="9" max="9" width="69.453125" style="68" customWidth="1"/>
    <col min="10" max="16384" width="11.54296875" style="68"/>
  </cols>
  <sheetData>
    <row r="1" spans="1:9" ht="24.5" x14ac:dyDescent="0.35">
      <c r="A1" s="184" t="s">
        <v>576</v>
      </c>
      <c r="B1" s="185"/>
      <c r="C1" s="185"/>
      <c r="D1" s="185"/>
      <c r="E1" s="185"/>
      <c r="F1" s="185"/>
      <c r="G1" s="185"/>
      <c r="H1" s="185"/>
      <c r="I1" s="186"/>
    </row>
    <row r="2" spans="1:9" ht="43.15" customHeight="1" x14ac:dyDescent="0.35">
      <c r="A2" s="182" t="s">
        <v>583</v>
      </c>
      <c r="B2" s="183"/>
      <c r="C2" s="183"/>
      <c r="D2" s="183"/>
      <c r="E2" s="183"/>
      <c r="F2" s="183"/>
      <c r="G2" s="183"/>
      <c r="H2" s="183"/>
      <c r="I2" s="183"/>
    </row>
    <row r="3" spans="1:9" x14ac:dyDescent="0.35">
      <c r="A3" s="180" t="s">
        <v>687</v>
      </c>
      <c r="B3" s="180"/>
      <c r="C3" s="180"/>
      <c r="D3" s="180"/>
      <c r="E3" s="180"/>
      <c r="F3" s="180"/>
      <c r="G3" s="180"/>
      <c r="H3" s="180"/>
      <c r="I3" s="180"/>
    </row>
    <row r="4" spans="1:9" ht="5.15" customHeight="1" x14ac:dyDescent="0.35">
      <c r="A4" s="1"/>
      <c r="B4" s="1"/>
      <c r="C4" s="1"/>
      <c r="D4" s="1"/>
      <c r="E4" s="1"/>
      <c r="F4" s="1"/>
      <c r="G4" s="1"/>
      <c r="H4" s="1"/>
      <c r="I4" s="1"/>
    </row>
    <row r="5" spans="1:9" x14ac:dyDescent="0.35">
      <c r="A5" s="181"/>
      <c r="B5" s="181"/>
      <c r="C5" s="181"/>
      <c r="D5" s="181"/>
      <c r="E5" s="181"/>
      <c r="F5" s="181"/>
      <c r="G5" s="181"/>
      <c r="H5" s="181"/>
      <c r="I5" s="181"/>
    </row>
    <row r="6" spans="1:9" x14ac:dyDescent="0.35">
      <c r="A6" s="181"/>
      <c r="B6" s="181"/>
      <c r="C6" s="181"/>
      <c r="D6" s="181"/>
      <c r="E6" s="181"/>
      <c r="F6" s="181"/>
      <c r="G6" s="181"/>
      <c r="H6" s="181"/>
      <c r="I6" s="181"/>
    </row>
    <row r="7" spans="1:9" x14ac:dyDescent="0.35">
      <c r="A7" s="181"/>
      <c r="B7" s="181"/>
      <c r="C7" s="181"/>
      <c r="D7" s="181"/>
      <c r="E7" s="181"/>
      <c r="F7" s="181"/>
      <c r="G7" s="181"/>
      <c r="H7" s="181"/>
      <c r="I7" s="181"/>
    </row>
    <row r="8" spans="1:9" x14ac:dyDescent="0.35">
      <c r="A8" s="181"/>
      <c r="B8" s="181"/>
      <c r="C8" s="181"/>
      <c r="D8" s="181"/>
      <c r="E8" s="181"/>
      <c r="F8" s="181"/>
      <c r="G8" s="181"/>
      <c r="H8" s="181"/>
      <c r="I8" s="181"/>
    </row>
    <row r="9" spans="1:9" x14ac:dyDescent="0.35">
      <c r="A9" s="181"/>
      <c r="B9" s="181"/>
      <c r="C9" s="181"/>
      <c r="D9" s="181"/>
      <c r="E9" s="181"/>
      <c r="F9" s="181"/>
      <c r="G9" s="181"/>
      <c r="H9" s="181"/>
      <c r="I9" s="181"/>
    </row>
    <row r="10" spans="1:9" x14ac:dyDescent="0.35">
      <c r="A10" s="181"/>
      <c r="B10" s="181"/>
      <c r="C10" s="181"/>
      <c r="D10" s="181"/>
      <c r="E10" s="181"/>
      <c r="F10" s="181"/>
      <c r="G10" s="181"/>
      <c r="H10" s="181"/>
      <c r="I10" s="181"/>
    </row>
    <row r="11" spans="1:9" ht="5.15" customHeight="1" x14ac:dyDescent="0.35">
      <c r="A11" s="35"/>
      <c r="B11" s="35"/>
      <c r="C11" s="35"/>
      <c r="D11" s="35"/>
      <c r="E11" s="35"/>
      <c r="F11" s="35"/>
      <c r="G11" s="35"/>
      <c r="H11" s="35"/>
      <c r="I11" s="35"/>
    </row>
    <row r="12" spans="1:9" ht="15.5" thickBot="1" x14ac:dyDescent="0.4">
      <c r="A12" s="36" t="s">
        <v>578</v>
      </c>
      <c r="B12" s="37" t="s">
        <v>13</v>
      </c>
      <c r="C12" s="60" t="s">
        <v>579</v>
      </c>
      <c r="D12" s="38" t="s">
        <v>14</v>
      </c>
      <c r="E12" s="38" t="s">
        <v>580</v>
      </c>
      <c r="F12" s="39" t="s">
        <v>16</v>
      </c>
      <c r="G12" s="38" t="s">
        <v>581</v>
      </c>
      <c r="H12" s="38" t="s">
        <v>18</v>
      </c>
      <c r="I12" s="138" t="s">
        <v>582</v>
      </c>
    </row>
    <row r="13" spans="1:9" ht="15.5" thickTop="1" x14ac:dyDescent="0.35">
      <c r="A13" s="62">
        <f>Respuestas!C41</f>
        <v>25</v>
      </c>
      <c r="B13" s="62" t="str">
        <f>Respuestas!D41</f>
        <v>2.1</v>
      </c>
      <c r="C13" s="63" t="str">
        <f>Respuestas!F41</f>
        <v xml:space="preserve">¿Trabajan otras personas en mis actividades forestales? </v>
      </c>
      <c r="D13" s="64" t="str">
        <f>+Respuestas!E41</f>
        <v>CC</v>
      </c>
      <c r="E13" s="41"/>
      <c r="F13" s="42" t="s">
        <v>21</v>
      </c>
      <c r="G13" s="43" t="str">
        <f>IF(Principio13[[#This Row],[Respuesta]]="No","Conformidad",IF(Principio13[[#This Row],[Respuesta]]="Sí","No conforme","No Aplica"))</f>
        <v>Conformidad</v>
      </c>
      <c r="H13" s="44" t="str">
        <f>IF(Principio13[[#This Row],[Respuesta]]="Sí",Respuestas!I41," ")</f>
        <v xml:space="preserve"> </v>
      </c>
      <c r="I13" s="45" t="str">
        <f>+IF($F13=Respuestas!$G$2,Respuestas!$H41,IF($F13=Respuestas!$G$5,Respuestas!$H$5,Respuestas!$H$6))</f>
        <v>Gracias. Continúe con la pregunta número 54.</v>
      </c>
    </row>
    <row r="14" spans="1:9" ht="30" x14ac:dyDescent="0.35">
      <c r="A14" s="62">
        <f>Respuestas!C42</f>
        <v>26</v>
      </c>
      <c r="B14" s="62" t="str">
        <f>Respuestas!D42</f>
        <v>2.1</v>
      </c>
      <c r="C14" s="63" t="str">
        <f>Respuestas!F42</f>
        <v>¿Trabajan personas menores de 15 años en mis actividades forestales?</v>
      </c>
      <c r="D14" s="64" t="str">
        <f>+Respuestas!E42</f>
        <v>CC</v>
      </c>
      <c r="E14" s="46"/>
      <c r="F14" s="47"/>
      <c r="G14" s="48" t="str">
        <f>IF(Principio13[[#This Row],[Respuesta]]="No","Conformidad",IF(Principio13[[#This Row],[Respuesta]]="Sí","No conforme","No Aplica"))</f>
        <v>No Aplica</v>
      </c>
      <c r="H14" s="49" t="str">
        <f>IF(Principio13[[#This Row],[Respuesta]]="Sí",Respuestas!I42," ")</f>
        <v xml:space="preserve"> </v>
      </c>
      <c r="I14" s="50" t="str">
        <f>+IF($F14=Respuestas!$G$2,Respuestas!$H42,IF($F14=Respuestas!$G$10,Respuestas!$H$5,Respuestas!$H$2))</f>
        <v>En espera de su respuesta</v>
      </c>
    </row>
    <row r="15" spans="1:9" x14ac:dyDescent="0.35">
      <c r="A15" s="62"/>
      <c r="B15" s="62"/>
      <c r="C15" s="63"/>
      <c r="D15" s="64"/>
      <c r="E15" s="46"/>
      <c r="F15" s="77">
        <f>+F14</f>
        <v>0</v>
      </c>
      <c r="G15" s="76" t="str">
        <f>IF(Principio13[[#This Row],[Respuesta]]="No","Conformidad",IF(Principio13[[#This Row],[Respuesta]]="Sí","No conforme","No Aplica"))</f>
        <v>No Aplica</v>
      </c>
      <c r="H15" s="49" t="str">
        <f>IF(Principio13[[#This Row],[Respuesta]]="Sí",Respuestas!I43," ")</f>
        <v xml:space="preserve"> </v>
      </c>
      <c r="I15" s="50" t="str">
        <f>+IF($F15=Respuestas!$G$2,Respuestas!$H43,IF($F15=Respuestas!$G$10,Respuestas!$H$5,Respuestas!$H$2))</f>
        <v>En espera de su respuesta</v>
      </c>
    </row>
    <row r="16" spans="1:9" ht="30" x14ac:dyDescent="0.35">
      <c r="A16" s="62">
        <f>Respuestas!C44</f>
        <v>27</v>
      </c>
      <c r="B16" s="62" t="str">
        <f>Respuestas!D44</f>
        <v>2.1</v>
      </c>
      <c r="C16" s="63" t="str">
        <f>Respuestas!F44</f>
        <v>¿Tengo trabajadores menores de 18 años que realizan trabajos pesados o peligrosos?</v>
      </c>
      <c r="D16" s="64" t="str">
        <f>+Respuestas!E44</f>
        <v>CC</v>
      </c>
      <c r="E16" s="46"/>
      <c r="F16" s="47"/>
      <c r="G16" s="48" t="str">
        <f>IF(Principio13[[#This Row],[Respuesta]]="No","Conformidad",IF(Principio13[[#This Row],[Respuesta]]="Sí","No conforme","No Aplica"))</f>
        <v>No Aplica</v>
      </c>
      <c r="H16" s="49" t="str">
        <f>IF(Principio13[[#This Row],[Respuesta]]="Sí",Respuestas!I44," ")</f>
        <v xml:space="preserve"> </v>
      </c>
      <c r="I16" s="50" t="str">
        <f>+IF($F16=Respuestas!$G$2,Respuestas!$H44,IF($F16=Respuestas!$G$10,Respuestas!$H$5,Respuestas!$H$2))</f>
        <v>En espera de su respuesta</v>
      </c>
    </row>
    <row r="17" spans="1:9" ht="30" x14ac:dyDescent="0.35">
      <c r="A17" s="62">
        <f>Respuestas!C45</f>
        <v>28</v>
      </c>
      <c r="B17" s="62" t="str">
        <f>Respuestas!D45</f>
        <v>2.1</v>
      </c>
      <c r="C17" s="63" t="str">
        <f>Respuestas!F45</f>
        <v>¿Puedo demostrar que me comprometo a eliminar toda forma de trabajo infantil?</v>
      </c>
      <c r="D17" s="64" t="str">
        <f>+Respuestas!E45</f>
        <v>CC</v>
      </c>
      <c r="E17" s="52"/>
      <c r="F17" s="53"/>
      <c r="G17" s="48" t="str">
        <f>IF(Principio13[[#This Row],[Respuesta]]="Sí","Conformidad",IF(Principio13[[#This Row],[Respuesta]]="No","No conforme","No Aplica"))</f>
        <v>No Aplica</v>
      </c>
      <c r="H17" s="49" t="str">
        <f>IF(Principio13[[#This Row],[Respuesta]]="No",Respuestas!I45," ")</f>
        <v xml:space="preserve"> </v>
      </c>
      <c r="I17" s="50" t="str">
        <f>+IF($F17=Respuestas!$G$3,Respuestas!$H45,IF($F17=Respuestas!$G$10,Respuestas!$H$5,Respuestas!$H$2))</f>
        <v>En espera de su respuesta</v>
      </c>
    </row>
    <row r="18" spans="1:9" ht="45" x14ac:dyDescent="0.35">
      <c r="A18" s="62">
        <f>Respuestas!C46</f>
        <v>29</v>
      </c>
      <c r="B18" s="62" t="str">
        <f>Respuestas!D46</f>
        <v>2.1</v>
      </c>
      <c r="C18" s="63" t="str">
        <f>Respuestas!F46</f>
        <v>¿Las personas que trabajan para mí lo hacen sin presiones y las relaciones laborales se basan en el consentimiento y respeto mutuo?</v>
      </c>
      <c r="D18" s="64" t="str">
        <f>+Respuestas!E46</f>
        <v>CC</v>
      </c>
      <c r="E18" s="46"/>
      <c r="F18" s="47"/>
      <c r="G18" s="48" t="str">
        <f>IF(Principio13[[#This Row],[Respuesta]]="Sí","Conformidad",IF(Principio13[[#This Row],[Respuesta]]="No","No conforme","No Aplica"))</f>
        <v>No Aplica</v>
      </c>
      <c r="H18" s="49" t="str">
        <f>IF(Principio13[[#This Row],[Respuesta]]="No",Respuestas!I46," ")</f>
        <v xml:space="preserve"> </v>
      </c>
      <c r="I18" s="50" t="str">
        <f>+IF($F18=Respuestas!$G$3,Respuestas!$H46,IF($F18=Respuestas!$G$10,Respuestas!$H$5,Respuestas!$H$2))</f>
        <v>En espera de su respuesta</v>
      </c>
    </row>
    <row r="19" spans="1:9" x14ac:dyDescent="0.35">
      <c r="A19" s="62"/>
      <c r="B19" s="62"/>
      <c r="C19" s="63"/>
      <c r="D19" s="64"/>
      <c r="E19" s="46"/>
      <c r="F19" s="76">
        <f>+F18</f>
        <v>0</v>
      </c>
      <c r="G19" s="76" t="str">
        <f>IF(Principio13[[#This Row],[Respuesta]]="Sí","Conformidad",IF(Principio13[[#This Row],[Respuesta]]="No","No conforme","No Aplica"))</f>
        <v>No Aplica</v>
      </c>
      <c r="H19" s="49" t="str">
        <f>IF(Principio13[[#This Row],[Respuesta]]="No",Respuestas!I47," ")</f>
        <v xml:space="preserve"> </v>
      </c>
      <c r="I19" s="50" t="str">
        <f>+IF($F19=Respuestas!$G$3,Respuestas!$H47,IF($F19=Respuestas!$G$10,Respuestas!$H$5,Respuestas!$H$2))</f>
        <v>En espera de su respuesta</v>
      </c>
    </row>
    <row r="20" spans="1:9" x14ac:dyDescent="0.35">
      <c r="A20" s="62"/>
      <c r="B20" s="62"/>
      <c r="C20" s="63"/>
      <c r="D20" s="64"/>
      <c r="E20" s="46"/>
      <c r="F20" s="76">
        <f>+F18</f>
        <v>0</v>
      </c>
      <c r="G20" s="76" t="str">
        <f>IF(Principio13[[#This Row],[Respuesta]]="Sí","Conformidad",IF(Principio13[[#This Row],[Respuesta]]="No","No conforme","No Aplica"))</f>
        <v>No Aplica</v>
      </c>
      <c r="H20" s="49" t="str">
        <f>IF(Principio13[[#This Row],[Respuesta]]="No",Respuestas!I48," ")</f>
        <v xml:space="preserve"> </v>
      </c>
      <c r="I20" s="50" t="str">
        <f>+IF($F20=Respuestas!$G$3,Respuestas!$H48,IF($F20=Respuestas!$G$10,Respuestas!$H$5,Respuestas!$H$2))</f>
        <v>En espera de su respuesta</v>
      </c>
    </row>
    <row r="21" spans="1:9" ht="30" x14ac:dyDescent="0.35">
      <c r="A21" s="62">
        <f>Respuestas!C49</f>
        <v>30</v>
      </c>
      <c r="B21" s="62" t="str">
        <f>Respuestas!D49</f>
        <v>2.1</v>
      </c>
      <c r="C21" s="63" t="str">
        <f>Respuestas!F49</f>
        <v>¿Permito que los trabajadores se unan a organizaciones de trabajadores de su propia elección?</v>
      </c>
      <c r="D21" s="64" t="str">
        <f>+Respuestas!E49</f>
        <v>CC</v>
      </c>
      <c r="E21" s="46"/>
      <c r="F21" s="47"/>
      <c r="G21" s="48" t="str">
        <f>IF(Principio13[[#This Row],[Respuesta]]="Sí","Conformidad",IF(Principio13[[#This Row],[Respuesta]]="No","No conforme","No Aplica"))</f>
        <v>No Aplica</v>
      </c>
      <c r="H21" s="49" t="str">
        <f>IF(Principio13[[#This Row],[Respuesta]]="No",Respuestas!I49," ")</f>
        <v xml:space="preserve"> </v>
      </c>
      <c r="I21" s="50" t="str">
        <f>+IF($F21=Respuestas!$G$3,Respuestas!$H49,IF($F21=Respuestas!$G$10,Respuestas!$H$5,Respuestas!$H$2))</f>
        <v>En espera de su respuesta</v>
      </c>
    </row>
    <row r="22" spans="1:9" ht="60" x14ac:dyDescent="0.35">
      <c r="A22" s="62">
        <f>Respuestas!C50</f>
        <v>31</v>
      </c>
      <c r="B22" s="62" t="str">
        <f>Respuestas!D50</f>
        <v>2.2</v>
      </c>
      <c r="C22" s="63" t="str">
        <f>Respuestas!F50</f>
        <v>¿Todas las personas, sin distinción de género, tienen las mismas oportunidades de ser contratadas como trabajadores, de participar encapacitaciones y en otras actividades sin discriminación?</v>
      </c>
      <c r="D22" s="64" t="str">
        <f>+Respuestas!E50</f>
        <v>CMC</v>
      </c>
      <c r="E22" s="46"/>
      <c r="F22" s="47"/>
      <c r="G22" s="48" t="str">
        <f>IF(Principio13[[#This Row],[Respuesta]]="Sí","Conformidad",IF(Principio13[[#This Row],[Respuesta]]="No","No conforme","No Aplica"))</f>
        <v>No Aplica</v>
      </c>
      <c r="H22" s="49" t="str">
        <f>IF(Principio13[[#This Row],[Respuesta]]="No",Respuestas!I50," ")</f>
        <v xml:space="preserve"> </v>
      </c>
      <c r="I22" s="50" t="str">
        <f>+IF($F22=Respuestas!$G$3,Respuestas!$H50,IF($F22=Respuestas!$G$10,Respuestas!$H$5,Respuestas!$H$2))</f>
        <v>En espera de su respuesta</v>
      </c>
    </row>
    <row r="23" spans="1:9" x14ac:dyDescent="0.35">
      <c r="A23" s="62"/>
      <c r="B23" s="62"/>
      <c r="C23" s="63"/>
      <c r="D23" s="64"/>
      <c r="E23" s="46"/>
      <c r="F23" s="76">
        <f>+F22</f>
        <v>0</v>
      </c>
      <c r="G23" s="76" t="str">
        <f>IF(Principio13[[#This Row],[Respuesta]]="Sí","Conformidad",IF(Principio13[[#This Row],[Respuesta]]="No","No conforme","No Aplica"))</f>
        <v>No Aplica</v>
      </c>
      <c r="H23" s="49" t="str">
        <f>IF(Principio13[[#This Row],[Respuesta]]="No",Respuestas!I51," ")</f>
        <v xml:space="preserve"> </v>
      </c>
      <c r="I23" s="50" t="str">
        <f>+IF($F23=Respuestas!$G$3,Respuestas!$H51,IF($F23=Respuestas!$G$10,Respuestas!$H$5,Respuestas!$H$2))</f>
        <v>En espera de su respuesta</v>
      </c>
    </row>
    <row r="24" spans="1:9" ht="30" x14ac:dyDescent="0.35">
      <c r="A24" s="62">
        <f>Respuestas!C52</f>
        <v>32</v>
      </c>
      <c r="B24" s="62" t="str">
        <f>Respuestas!D52</f>
        <v>2.2</v>
      </c>
      <c r="C24" s="63" t="str">
        <f>Respuestas!F52</f>
        <v>¿Todas las personas, sin distinción de género, reciben igual pago cuando realizan el mismo trabajo?</v>
      </c>
      <c r="D24" s="64" t="str">
        <f>+Respuestas!E52</f>
        <v>CMC</v>
      </c>
      <c r="E24" s="54"/>
      <c r="F24" s="47"/>
      <c r="G24" s="48" t="str">
        <f>IF(Principio13[[#This Row],[Respuesta]]="Sí","Conformidad",IF(Principio13[[#This Row],[Respuesta]]="No","No conforme","No Aplica"))</f>
        <v>No Aplica</v>
      </c>
      <c r="H24" s="49" t="str">
        <f>IF(Principio13[[#This Row],[Respuesta]]="No",Respuestas!I52," ")</f>
        <v xml:space="preserve"> </v>
      </c>
      <c r="I24" s="50" t="str">
        <f>+IF($F24=Respuestas!$G$3,Respuestas!$H52,IF($F24=Respuestas!$G$10,Respuestas!$H$5,Respuestas!$H$2))</f>
        <v>En espera de su respuesta</v>
      </c>
    </row>
    <row r="25" spans="1:9" x14ac:dyDescent="0.35">
      <c r="A25" s="62"/>
      <c r="B25" s="62"/>
      <c r="C25" s="63"/>
      <c r="D25" s="64"/>
      <c r="E25" s="46"/>
      <c r="F25" s="77">
        <f>+F24</f>
        <v>0</v>
      </c>
      <c r="G25" s="76" t="str">
        <f>IF(Principio13[[#This Row],[Respuesta]]="Sí","Conformidad",IF(Principio13[[#This Row],[Respuesta]]="No","No conforme","No Aplica"))</f>
        <v>No Aplica</v>
      </c>
      <c r="H25" s="49" t="str">
        <f>IF(Principio13[[#This Row],[Respuesta]]="No",Respuestas!I53," ")</f>
        <v xml:space="preserve"> </v>
      </c>
      <c r="I25" s="50" t="str">
        <f>+IF($F25=Respuestas!$G$3,Respuestas!$H53,IF($F25=Respuestas!$G$10,Respuestas!$H$5,Respuestas!$H$2))</f>
        <v>En espera de su respuesta</v>
      </c>
    </row>
    <row r="26" spans="1:9" x14ac:dyDescent="0.35">
      <c r="A26" s="62"/>
      <c r="B26" s="62"/>
      <c r="C26" s="63"/>
      <c r="D26" s="64"/>
      <c r="E26" s="46"/>
      <c r="F26" s="77">
        <f>+F24</f>
        <v>0</v>
      </c>
      <c r="G26" s="76" t="str">
        <f>IF(Principio13[[#This Row],[Respuesta]]="Sí","Conformidad",IF(Principio13[[#This Row],[Respuesta]]="No","No conforme","No Aplica"))</f>
        <v>No Aplica</v>
      </c>
      <c r="H26" s="49" t="str">
        <f>IF(Principio13[[#This Row],[Respuesta]]="No",Respuestas!I54," ")</f>
        <v xml:space="preserve"> </v>
      </c>
      <c r="I26" s="50" t="str">
        <f>+IF($F26=Respuestas!$G$3,Respuestas!$H54,IF($F26=Respuestas!$G$10,Respuestas!$H$5,Respuestas!$H$2))</f>
        <v>En espera de su respuesta</v>
      </c>
    </row>
    <row r="27" spans="1:9" ht="30" x14ac:dyDescent="0.35">
      <c r="A27" s="62">
        <f>Respuestas!C55</f>
        <v>33</v>
      </c>
      <c r="B27" s="62" t="str">
        <f>Respuestas!D55</f>
        <v>2.2</v>
      </c>
      <c r="C27" s="63" t="str">
        <f>Respuestas!F55</f>
        <v>¿Pago directamente a los trabajadores de la manera que he acordado con ellos?</v>
      </c>
      <c r="D27" s="64" t="str">
        <f>+Respuestas!E55</f>
        <v>CMC</v>
      </c>
      <c r="E27" s="54"/>
      <c r="F27" s="47"/>
      <c r="G27" s="48" t="str">
        <f>IF(Principio13[[#This Row],[Respuesta]]="Sí","Conformidad",IF(Principio13[[#This Row],[Respuesta]]="No","No conforme","No Aplica"))</f>
        <v>No Aplica</v>
      </c>
      <c r="H27" s="49" t="str">
        <f>IF(Principio13[[#This Row],[Respuesta]]="No",Respuestas!I55," ")</f>
        <v xml:space="preserve"> </v>
      </c>
      <c r="I27" s="50" t="str">
        <f>+IF($F27=Respuestas!$G$3,Respuestas!$H55,IF($F27=Respuestas!$G$10,Respuestas!$H$5,Respuestas!$H$2))</f>
        <v>En espera de su respuesta</v>
      </c>
    </row>
    <row r="28" spans="1:9" x14ac:dyDescent="0.35">
      <c r="A28" s="62"/>
      <c r="B28" s="62"/>
      <c r="C28" s="63"/>
      <c r="D28" s="64"/>
      <c r="E28" s="46"/>
      <c r="F28" s="76">
        <f>+F27</f>
        <v>0</v>
      </c>
      <c r="G28" s="76" t="str">
        <f>IF(Principio13[[#This Row],[Respuesta]]="Sí","Conformidad",IF(Principio13[[#This Row],[Respuesta]]="No","No conforme","No Aplica"))</f>
        <v>No Aplica</v>
      </c>
      <c r="H28" s="49" t="str">
        <f>IF(Principio13[[#This Row],[Respuesta]]="No",Respuestas!I56," ")</f>
        <v xml:space="preserve"> </v>
      </c>
      <c r="I28" s="50" t="str">
        <f>+IF($F28=Respuestas!$G$3,Respuestas!$H56,IF($F28=Respuestas!$G$10,Respuestas!$H$5,Respuestas!$H$2))</f>
        <v>En espera de su respuesta</v>
      </c>
    </row>
    <row r="29" spans="1:9" ht="30" x14ac:dyDescent="0.35">
      <c r="A29" s="62">
        <f>Respuestas!C57</f>
        <v>34</v>
      </c>
      <c r="B29" s="62" t="str">
        <f>Respuestas!D57</f>
        <v>2.2</v>
      </c>
      <c r="C29" s="63" t="str">
        <f>Respuestas!F57</f>
        <v>¿Doy permiso de maternidad/paternidad a las mujeres/hombres como lo exige la ley?</v>
      </c>
      <c r="D29" s="64" t="str">
        <f>+Respuestas!E57</f>
        <v>CMC</v>
      </c>
      <c r="E29" s="41"/>
      <c r="F29" s="55"/>
      <c r="G29" s="48" t="str">
        <f>IF(Principio13[[#This Row],[Respuesta]]="Sí","Conformidad",IF(Principio13[[#This Row],[Respuesta]]="No","No conforme","No Aplica"))</f>
        <v>No Aplica</v>
      </c>
      <c r="H29" s="49" t="str">
        <f>IF(Principio13[[#This Row],[Respuesta]]="No",Respuestas!I57," ")</f>
        <v xml:space="preserve"> </v>
      </c>
      <c r="I29" s="50" t="str">
        <f>+IF($F29=Respuestas!$G$3,Respuestas!$H57,IF($F29=Respuestas!$G$10,Respuestas!$H$5,Respuestas!$H$2))</f>
        <v>En espera de su respuesta</v>
      </c>
    </row>
    <row r="30" spans="1:9" ht="30" x14ac:dyDescent="0.35">
      <c r="A30" s="62">
        <f>Respuestas!C58</f>
        <v>35</v>
      </c>
      <c r="B30" s="62" t="str">
        <f>Respuestas!D58</f>
        <v>2.2</v>
      </c>
      <c r="C30" s="63" t="str">
        <f>Respuestas!F58</f>
        <v>¿Participan mujeres y hombres por igual en comités de gestión y en la toma de decisiones?</v>
      </c>
      <c r="D30" s="64" t="str">
        <f>+Respuestas!E58</f>
        <v>CMC</v>
      </c>
      <c r="E30" s="54"/>
      <c r="F30" s="47"/>
      <c r="G30" s="48" t="str">
        <f>IF(Principio13[[#This Row],[Respuesta]]="Sí","Conformidad",IF(Principio13[[#This Row],[Respuesta]]="No","No conforme","No Aplica"))</f>
        <v>No Aplica</v>
      </c>
      <c r="H30" s="49" t="str">
        <f>IF(Principio13[[#This Row],[Respuesta]]="No",Respuestas!I58," ")</f>
        <v xml:space="preserve"> </v>
      </c>
      <c r="I30" s="50" t="str">
        <f>+IF($F30=Respuestas!$G$3,Respuestas!$H58,IF($F30=Respuestas!$G$10,Respuestas!$H$5,Respuestas!$H$2))</f>
        <v>En espera de su respuesta</v>
      </c>
    </row>
    <row r="31" spans="1:9" x14ac:dyDescent="0.35">
      <c r="A31" s="62"/>
      <c r="B31" s="62"/>
      <c r="C31" s="63"/>
      <c r="D31" s="64"/>
      <c r="E31" s="46"/>
      <c r="F31" s="76">
        <f>+F30</f>
        <v>0</v>
      </c>
      <c r="G31" s="76" t="str">
        <f>IF(Principio13[[#This Row],[Respuesta]]="Sí","Conformidad",IF(Principio13[[#This Row],[Respuesta]]="No","No conforme","No Aplica"))</f>
        <v>No Aplica</v>
      </c>
      <c r="H31" s="49" t="str">
        <f>IF(Principio13[[#This Row],[Respuesta]]="No",Respuestas!I59," ")</f>
        <v xml:space="preserve"> </v>
      </c>
      <c r="I31" s="50" t="str">
        <f>+IF($F31=Respuestas!$G$3,Respuestas!$H59,IF($F31=Respuestas!$G$10,Respuestas!$H$5,Respuestas!$H$2))</f>
        <v>En espera de su respuesta</v>
      </c>
    </row>
    <row r="32" spans="1:9" ht="30" x14ac:dyDescent="0.35">
      <c r="A32" s="62">
        <f>Respuestas!C60</f>
        <v>36</v>
      </c>
      <c r="B32" s="62" t="str">
        <f>Respuestas!D60</f>
        <v>2.2</v>
      </c>
      <c r="C32" s="63" t="str">
        <f>Respuestas!F60</f>
        <v>¿Existen mecanismos para abordar casos de discriminación, violencia y acoso sexual?</v>
      </c>
      <c r="D32" s="64" t="str">
        <f>+Respuestas!E60</f>
        <v>CMC</v>
      </c>
      <c r="E32" s="46"/>
      <c r="F32" s="47"/>
      <c r="G32" s="48" t="str">
        <f>IF(Principio13[[#This Row],[Respuesta]]="Sí","Conformidad",IF(Principio13[[#This Row],[Respuesta]]="No","No conforme","No Aplica"))</f>
        <v>No Aplica</v>
      </c>
      <c r="H32" s="49" t="str">
        <f>IF(Principio13[[#This Row],[Respuesta]]="No",Respuestas!I60," ")</f>
        <v xml:space="preserve"> </v>
      </c>
      <c r="I32" s="50" t="str">
        <f>+IF($F32=Respuestas!$G$3,Respuestas!$H60,IF($F32=Respuestas!$G$10,Respuestas!$H$5,Respuestas!$H$2))</f>
        <v>En espera de su respuesta</v>
      </c>
    </row>
    <row r="33" spans="1:9" x14ac:dyDescent="0.35">
      <c r="A33" s="62"/>
      <c r="B33" s="62"/>
      <c r="C33" s="63"/>
      <c r="D33" s="64"/>
      <c r="E33" s="46"/>
      <c r="F33" s="76">
        <f>+F32</f>
        <v>0</v>
      </c>
      <c r="G33" s="76" t="str">
        <f>IF(Principio13[[#This Row],[Respuesta]]="Sí","Conformidad",IF(Principio13[[#This Row],[Respuesta]]="No","No conforme","No Aplica"))</f>
        <v>No Aplica</v>
      </c>
      <c r="H33" s="49" t="str">
        <f>IF(Principio13[[#This Row],[Respuesta]]="No",Respuestas!I61," ")</f>
        <v xml:space="preserve"> </v>
      </c>
      <c r="I33" s="50" t="str">
        <f>+IF($F33=Respuestas!$G$3,Respuestas!$H61,IF($F33=Respuestas!$G$10,Respuestas!$H$5,Respuestas!$H$2))</f>
        <v>En espera de su respuesta</v>
      </c>
    </row>
    <row r="34" spans="1:9" x14ac:dyDescent="0.35">
      <c r="A34" s="62"/>
      <c r="B34" s="62"/>
      <c r="C34" s="63"/>
      <c r="D34" s="64"/>
      <c r="E34" s="46"/>
      <c r="F34" s="76">
        <f>+F32</f>
        <v>0</v>
      </c>
      <c r="G34" s="76" t="str">
        <f>IF(Principio13[[#This Row],[Respuesta]]="Sí","Conformidad",IF(Principio13[[#This Row],[Respuesta]]="No","No conforme","No Aplica"))</f>
        <v>No Aplica</v>
      </c>
      <c r="H34" s="49" t="str">
        <f>IF(Principio13[[#This Row],[Respuesta]]="No",Respuestas!I62," ")</f>
        <v xml:space="preserve"> </v>
      </c>
      <c r="I34" s="50" t="str">
        <f>+IF($F34=Respuestas!$G$3,Respuestas!$H62,IF($F34=Respuestas!$G$10,Respuestas!$H$5,Respuestas!$H$2))</f>
        <v>En espera de su respuesta</v>
      </c>
    </row>
    <row r="35" spans="1:9" ht="30" x14ac:dyDescent="0.35">
      <c r="A35" s="62">
        <f>Respuestas!C63</f>
        <v>37</v>
      </c>
      <c r="B35" s="81" t="str">
        <f>Respuestas!D63</f>
        <v>2.2</v>
      </c>
      <c r="C35" s="63" t="str">
        <f>Respuestas!F63</f>
        <v>¿Atiendo denuncias de acoso o discriminación siguiendo el mecanismo establecido?</v>
      </c>
      <c r="D35" s="81" t="str">
        <f>+Respuestas!E63</f>
        <v>CMC</v>
      </c>
      <c r="E35" s="69"/>
      <c r="F35" s="51"/>
      <c r="G35" s="48" t="str">
        <f>IF(Principio13[[#This Row],[Respuesta]]="Sí","Conformidad",IF(Principio13[[#This Row],[Respuesta]]="No","No conforme","No Aplica"))</f>
        <v>No Aplica</v>
      </c>
      <c r="H35" s="49" t="str">
        <f>IF(Principio13[[#This Row],[Respuesta]]="No",Respuestas!I63," ")</f>
        <v xml:space="preserve"> </v>
      </c>
      <c r="I35" s="50" t="str">
        <f>+IF($F35=Respuestas!$G$3,Respuestas!$H63,IF($F35=Respuestas!$G$10,Respuestas!$H$5,Respuestas!$H$2))</f>
        <v>En espera de su respuesta</v>
      </c>
    </row>
    <row r="36" spans="1:9" ht="30" x14ac:dyDescent="0.35">
      <c r="A36" s="62">
        <f>Respuestas!C64</f>
        <v>38</v>
      </c>
      <c r="B36" s="62" t="str">
        <f>Respuestas!D64</f>
        <v>2.3</v>
      </c>
      <c r="C36" s="63" t="str">
        <f>Respuestas!F64</f>
        <v>¿Tengo un procedimiento de seguridad y salud laboral acorde a la normativa legal?</v>
      </c>
      <c r="D36" s="81" t="str">
        <f>+Respuestas!E64</f>
        <v>CC</v>
      </c>
      <c r="E36" s="69"/>
      <c r="F36" s="51"/>
      <c r="G36" s="48" t="str">
        <f>IF(Principio13[[#This Row],[Respuesta]]="Sí","Conformidad",IF(Principio13[[#This Row],[Respuesta]]="No","No conforme","No Aplica"))</f>
        <v>No Aplica</v>
      </c>
      <c r="H36" s="49" t="str">
        <f>IF(Principio13[[#This Row],[Respuesta]]="No",Respuestas!I64," ")</f>
        <v xml:space="preserve"> </v>
      </c>
      <c r="I36" s="50" t="str">
        <f>+IF($F36=Respuestas!$G$3,Respuestas!$H64,IF($F36=Respuestas!$G$10,Respuestas!$H$5,Respuestas!$H$2))</f>
        <v>En espera de su respuesta</v>
      </c>
    </row>
    <row r="37" spans="1:9" ht="30" x14ac:dyDescent="0.35">
      <c r="A37" s="62">
        <f>Respuestas!C65</f>
        <v>39</v>
      </c>
      <c r="B37" s="62" t="str">
        <f>Respuestas!D65</f>
        <v>2.3</v>
      </c>
      <c r="C37" s="63" t="str">
        <f>Respuestas!F65</f>
        <v>¿Todos los que trabajan para mí conocen y siguen prácticas seguras de trabajo? </v>
      </c>
      <c r="D37" s="64" t="str">
        <f>+Respuestas!E65</f>
        <v>CC</v>
      </c>
      <c r="E37" s="70" t="s">
        <v>580</v>
      </c>
      <c r="F37" s="47"/>
      <c r="G37" s="48" t="str">
        <f>IF(Principio13[[#This Row],[Respuesta]]="Sí","Conformidad",IF(Principio13[[#This Row],[Respuesta]]="No","No conforme","No Aplica"))</f>
        <v>No Aplica</v>
      </c>
      <c r="H37" s="49" t="str">
        <f>IF(Principio13[[#This Row],[Respuesta]]="No",Respuestas!I65," ")</f>
        <v xml:space="preserve"> </v>
      </c>
      <c r="I37" s="50" t="str">
        <f>+IF($F37=Respuestas!$G$3,Respuestas!$H65,IF($F37=Respuestas!$G$10,Respuestas!$H$5,Respuestas!$H$2))</f>
        <v>En espera de su respuesta</v>
      </c>
    </row>
    <row r="38" spans="1:9" x14ac:dyDescent="0.35">
      <c r="A38" s="62"/>
      <c r="B38" s="62"/>
      <c r="C38" s="63"/>
      <c r="D38" s="64"/>
      <c r="E38" s="70" t="s">
        <v>580</v>
      </c>
      <c r="F38" s="76">
        <f>+F37</f>
        <v>0</v>
      </c>
      <c r="G38" s="76" t="str">
        <f>IF(Principio13[[#This Row],[Respuesta]]="Sí","Conformidad",IF(Principio13[[#This Row],[Respuesta]]="No","No conforme","No Aplica"))</f>
        <v>No Aplica</v>
      </c>
      <c r="H38" s="49" t="str">
        <f>IF(Principio13[[#This Row],[Respuesta]]="No",Respuestas!I66," ")</f>
        <v xml:space="preserve"> </v>
      </c>
      <c r="I38" s="50" t="str">
        <f>+IF($F38=Respuestas!$G$3,Respuestas!$H66,IF($F38=Respuestas!$G$10,Respuestas!$H$5,Respuestas!$H$2))</f>
        <v>En espera de su respuesta</v>
      </c>
    </row>
    <row r="39" spans="1:9" x14ac:dyDescent="0.35">
      <c r="A39" s="62"/>
      <c r="B39" s="62"/>
      <c r="C39" s="63"/>
      <c r="D39" s="64"/>
      <c r="E39" s="70" t="s">
        <v>580</v>
      </c>
      <c r="F39" s="79">
        <f>+F37</f>
        <v>0</v>
      </c>
      <c r="G39" s="76" t="str">
        <f>IF(Principio13[[#This Row],[Respuesta]]="Sí","Conformidad",IF(Principio13[[#This Row],[Respuesta]]="No","No conforme","No Aplica"))</f>
        <v>No Aplica</v>
      </c>
      <c r="H39" s="49" t="str">
        <f>IF(Principio13[[#This Row],[Respuesta]]="No",Respuestas!I67," ")</f>
        <v xml:space="preserve"> </v>
      </c>
      <c r="I39" s="50" t="str">
        <f>+IF($F39=Respuestas!$G$3,Respuestas!$H67,IF($F39=Respuestas!$G$10,Respuestas!$H$5,Respuestas!$H$2))</f>
        <v>En espera de su respuesta</v>
      </c>
    </row>
    <row r="40" spans="1:9" ht="30" x14ac:dyDescent="0.35">
      <c r="A40" s="62">
        <f>Respuestas!C68</f>
        <v>40</v>
      </c>
      <c r="B40" s="62" t="str">
        <f>Respuestas!D68</f>
        <v>2.3</v>
      </c>
      <c r="C40" s="63" t="str">
        <f>Respuestas!F68</f>
        <v>¿Tienen todos los que trabajan para mí, el equipo de seguridad adecuado para lo que hacen?</v>
      </c>
      <c r="D40" s="64" t="str">
        <f>+Respuestas!E68</f>
        <v>CC</v>
      </c>
      <c r="E40" s="70" t="s">
        <v>580</v>
      </c>
      <c r="F40" s="53"/>
      <c r="G40" s="48" t="str">
        <f>IF(Principio13[[#This Row],[Respuesta]]="Sí","Conformidad",IF(Principio13[[#This Row],[Respuesta]]="No","No conforme","No Aplica"))</f>
        <v>No Aplica</v>
      </c>
      <c r="H40" s="49" t="str">
        <f>IF(Principio13[[#This Row],[Respuesta]]="No",Respuestas!I68," ")</f>
        <v xml:space="preserve"> </v>
      </c>
      <c r="I40" s="50" t="str">
        <f>+IF($F40=Respuestas!$G$3,Respuestas!$H68,IF($F40=Respuestas!$G$10,Respuestas!$H$5,Respuestas!$H$2))</f>
        <v>En espera de su respuesta</v>
      </c>
    </row>
    <row r="41" spans="1:9" x14ac:dyDescent="0.35">
      <c r="A41" s="62"/>
      <c r="B41" s="62"/>
      <c r="C41" s="63"/>
      <c r="D41" s="64"/>
      <c r="E41" s="70" t="s">
        <v>580</v>
      </c>
      <c r="F41" s="80">
        <f>+F40</f>
        <v>0</v>
      </c>
      <c r="G41" s="78" t="str">
        <f>IF(Principio13[[#This Row],[Respuesta]]="Sí","Conformidad",IF(Principio13[[#This Row],[Respuesta]]="No","No conforme","No Aplica"))</f>
        <v>No Aplica</v>
      </c>
      <c r="H41" s="49" t="str">
        <f>IF(Principio13[[#This Row],[Respuesta]]="No",Respuestas!I69," ")</f>
        <v xml:space="preserve"> </v>
      </c>
      <c r="I41" s="50" t="str">
        <f>+IF($F41=Respuestas!$G$3,Respuestas!$H69,IF($F41=Respuestas!$G$10,Respuestas!$H$5,Respuestas!$H$2))</f>
        <v>En espera de su respuesta</v>
      </c>
    </row>
    <row r="42" spans="1:9" ht="30" x14ac:dyDescent="0.35">
      <c r="A42" s="62">
        <f>Respuestas!C70</f>
        <v>41</v>
      </c>
      <c r="B42" s="62" t="str">
        <f>Respuestas!D70</f>
        <v>2.3</v>
      </c>
      <c r="C42" s="63" t="str">
        <f>Respuestas!F70</f>
        <v>¿Exijo a las personas que trabajan para mí que utilicen los equipos de seguridad?</v>
      </c>
      <c r="D42" s="64" t="str">
        <f>+Respuestas!E70</f>
        <v>CC</v>
      </c>
      <c r="E42" s="70" t="s">
        <v>580</v>
      </c>
      <c r="F42" s="59"/>
      <c r="G42" s="48" t="str">
        <f>IF(Principio13[[#This Row],[Respuesta]]="Sí","Conformidad",IF(Principio13[[#This Row],[Respuesta]]="No","No conforme","No Aplica"))</f>
        <v>No Aplica</v>
      </c>
      <c r="H42" s="49" t="str">
        <f>IF(Principio13[[#This Row],[Respuesta]]="No",Respuestas!I70," ")</f>
        <v xml:space="preserve"> </v>
      </c>
      <c r="I42" s="50" t="str">
        <f>+IF($F42=Respuestas!$G$3,Respuestas!$H70,IF($F42=Respuestas!$G$10,Respuestas!$H$5,Respuestas!$H$2))</f>
        <v>En espera de su respuesta</v>
      </c>
    </row>
    <row r="43" spans="1:9" x14ac:dyDescent="0.35">
      <c r="A43" s="62">
        <f>Respuestas!C71</f>
        <v>42</v>
      </c>
      <c r="B43" s="62" t="str">
        <f>Respuestas!D71</f>
        <v>2.3</v>
      </c>
      <c r="C43" s="63" t="str">
        <f>Respuestas!F71</f>
        <v>¿Llevo registros de los accidentes?</v>
      </c>
      <c r="D43" s="64" t="str">
        <f>+Respuestas!E71</f>
        <v>CC</v>
      </c>
      <c r="E43" s="70" t="s">
        <v>580</v>
      </c>
      <c r="F43" s="47"/>
      <c r="G43" s="48" t="str">
        <f>IF(Principio13[[#This Row],[Respuesta]]="Sí","Conformidad",IF(Principio13[[#This Row],[Respuesta]]="No","No conforme","No Aplica"))</f>
        <v>No Aplica</v>
      </c>
      <c r="H43" s="49" t="str">
        <f>IF(Principio13[[#This Row],[Respuesta]]="No",Respuestas!I71," ")</f>
        <v xml:space="preserve"> </v>
      </c>
      <c r="I43" s="50" t="str">
        <f>+IF($F43=Respuestas!$G$3,Respuestas!$H71,IF($F43=Respuestas!$G$10,Respuestas!$H$5,Respuestas!$H$2))</f>
        <v>En espera de su respuesta</v>
      </c>
    </row>
    <row r="44" spans="1:9" ht="30" x14ac:dyDescent="0.35">
      <c r="A44" s="62">
        <f>Respuestas!C72</f>
        <v>43</v>
      </c>
      <c r="B44" s="62" t="str">
        <f>Respuestas!D72</f>
        <v>2.3</v>
      </c>
      <c r="C44" s="63" t="str">
        <f>Respuestas!F72</f>
        <v>¿Cambio las prácticas cuando se produce un accidente o si sucede casi un accidente?</v>
      </c>
      <c r="D44" s="64" t="str">
        <f>+Respuestas!E72</f>
        <v>CC</v>
      </c>
      <c r="E44" s="70" t="s">
        <v>580</v>
      </c>
      <c r="F44" s="51"/>
      <c r="G44" s="48" t="str">
        <f>IF(Principio13[[#This Row],[Respuesta]]="Sí","Conformidad",IF(Principio13[[#This Row],[Respuesta]]="No","No conforme","No Aplica"))</f>
        <v>No Aplica</v>
      </c>
      <c r="H44" s="49" t="str">
        <f>IF(Principio13[[#This Row],[Respuesta]]="No",Respuestas!I72," ")</f>
        <v xml:space="preserve"> </v>
      </c>
      <c r="I44" s="50" t="str">
        <f>+IF($F44=Respuestas!$G$3,Respuestas!$H72,IF($F44=Respuestas!$G$10,Respuestas!$H$5,Respuestas!$H$2))</f>
        <v>En espera de su respuesta</v>
      </c>
    </row>
    <row r="45" spans="1:9" ht="30" x14ac:dyDescent="0.35">
      <c r="A45" s="62">
        <f>Respuestas!C73</f>
        <v>44</v>
      </c>
      <c r="B45" s="62" t="str">
        <f>Respuestas!D73</f>
        <v>2.4</v>
      </c>
      <c r="C45" s="63" t="str">
        <f>Respuestas!F73</f>
        <v>¿Pago a los trabajadores al menos el salario mínimo legalmente establecido?</v>
      </c>
      <c r="D45" s="64" t="str">
        <f>+Respuestas!E73</f>
        <v>CC</v>
      </c>
      <c r="E45" s="46"/>
      <c r="F45" s="47"/>
      <c r="G45" s="48" t="str">
        <f>IF(Principio13[[#This Row],[Respuesta]]="Sí","Conformidad",IF(Principio13[[#This Row],[Respuesta]]="No","No conforme","No Aplica"))</f>
        <v>No Aplica</v>
      </c>
      <c r="H45" s="49" t="str">
        <f>IF(Principio13[[#This Row],[Respuesta]]="No",Respuestas!I73," ")</f>
        <v xml:space="preserve"> </v>
      </c>
      <c r="I45" s="50" t="str">
        <f>+IF($F45=Respuestas!$G$3,Respuestas!$H73,IF($F45=Respuestas!$G$10,Respuestas!$H$5,Respuestas!$H$2))</f>
        <v>En espera de su respuesta</v>
      </c>
    </row>
    <row r="46" spans="1:9" x14ac:dyDescent="0.35">
      <c r="A46" s="62"/>
      <c r="B46" s="62"/>
      <c r="C46" s="63"/>
      <c r="D46" s="64"/>
      <c r="E46" s="58"/>
      <c r="F46" s="76">
        <f>+F45</f>
        <v>0</v>
      </c>
      <c r="G46" s="76" t="str">
        <f>IF(Principio13[[#This Row],[Respuesta]]="Sí","Conformidad",IF(Principio13[[#This Row],[Respuesta]]="No","No conforme","No Aplica"))</f>
        <v>No Aplica</v>
      </c>
      <c r="H46" s="49" t="str">
        <f>IF(Principio13[[#This Row],[Respuesta]]="No",Respuestas!I74," ")</f>
        <v xml:space="preserve"> </v>
      </c>
      <c r="I46" s="50" t="str">
        <f>+IF($F46=Respuestas!$G$3,Respuestas!$H74,IF($F46=Respuestas!$G$10,Respuestas!$H$5,Respuestas!$H$2))</f>
        <v>En espera de su respuesta</v>
      </c>
    </row>
    <row r="47" spans="1:9" x14ac:dyDescent="0.35">
      <c r="A47" s="62"/>
      <c r="B47" s="62"/>
      <c r="C47" s="63"/>
      <c r="D47" s="64"/>
      <c r="E47" s="69"/>
      <c r="F47" s="77">
        <f>+F45</f>
        <v>0</v>
      </c>
      <c r="G47" s="76" t="str">
        <f>IF(Principio13[[#This Row],[Respuesta]]="Sí","Conformidad",IF(Principio13[[#This Row],[Respuesta]]="No","No conforme","No Aplica"))</f>
        <v>No Aplica</v>
      </c>
      <c r="H47" s="49" t="str">
        <f>IF(Principio13[[#This Row],[Respuesta]]="No",Respuestas!I75," ")</f>
        <v xml:space="preserve"> </v>
      </c>
      <c r="I47" s="50" t="str">
        <f>+IF($F47=Respuestas!$G$3,Respuestas!$H75,IF($F47=Respuestas!$G$10,Respuestas!$H$5,Respuestas!$H$2))</f>
        <v>En espera de su respuesta</v>
      </c>
    </row>
    <row r="48" spans="1:9" x14ac:dyDescent="0.35">
      <c r="A48" s="62">
        <f>Respuestas!C76</f>
        <v>45</v>
      </c>
      <c r="B48" s="81" t="str">
        <f>Respuestas!D76</f>
        <v>2.4</v>
      </c>
      <c r="C48" s="63" t="str">
        <f>Respuestas!F76</f>
        <v>¿Pago los salarios a tiempo?</v>
      </c>
      <c r="D48" s="81" t="str">
        <f>+Respuestas!E76</f>
        <v>CC</v>
      </c>
      <c r="E48" s="69"/>
      <c r="F48" s="51"/>
      <c r="G48" s="48" t="str">
        <f>IF(Principio13[[#This Row],[Respuesta]]="Sí","Conformidad",IF(Principio13[[#This Row],[Respuesta]]="No","No conforme","No Aplica"))</f>
        <v>No Aplica</v>
      </c>
      <c r="H48" s="49" t="str">
        <f>IF(Principio13[[#This Row],[Respuesta]]="No",Respuestas!I76," ")</f>
        <v xml:space="preserve"> </v>
      </c>
      <c r="I48" s="50" t="str">
        <f>+IF($F48=Respuestas!$G$3,Respuestas!$H76,IF($F48=Respuestas!$G$10,Respuestas!$H$5,Respuestas!$H$2))</f>
        <v>En espera de su respuesta</v>
      </c>
    </row>
    <row r="49" spans="1:9" ht="60" x14ac:dyDescent="0.35">
      <c r="A49" s="62">
        <f>Respuestas!C77</f>
        <v>46</v>
      </c>
      <c r="B49" s="62" t="str">
        <f>Respuestas!D77</f>
        <v>2.5</v>
      </c>
      <c r="C49" s="63" t="str">
        <f>Respuestas!F77</f>
        <v>¿Todas las personas que trabajan para mí reciben capacitación y son supervisadas para mejorar en sus capacidades, trabajar de manera segura, y cumplir con el Plan de Manejo?</v>
      </c>
      <c r="D49" s="64" t="str">
        <f>+Respuestas!E77</f>
        <v>CMC</v>
      </c>
      <c r="E49" s="69"/>
      <c r="F49" s="51"/>
      <c r="G49" s="48" t="str">
        <f>IF(Principio13[[#This Row],[Respuesta]]="Sí","Conformidad",IF(Principio13[[#This Row],[Respuesta]]="No","No conforme","No Aplica"))</f>
        <v>No Aplica</v>
      </c>
      <c r="H49" s="49" t="str">
        <f>IF(Principio13[[#This Row],[Respuesta]]="No",Respuestas!I77," ")</f>
        <v xml:space="preserve"> </v>
      </c>
      <c r="I49" s="50" t="str">
        <f>+IF($F49=Respuestas!$G$3,Respuestas!$H77,IF($F49=Respuestas!$G$10,Respuestas!$H$5,Respuestas!$H$2))</f>
        <v>En espera de su respuesta</v>
      </c>
    </row>
    <row r="50" spans="1:9" x14ac:dyDescent="0.35">
      <c r="A50" s="62">
        <f>Respuestas!C78</f>
        <v>47</v>
      </c>
      <c r="B50" s="62" t="str">
        <f>Respuestas!D78</f>
        <v>2.5</v>
      </c>
      <c r="C50" s="63" t="str">
        <f>Respuestas!F78</f>
        <v>¿Mantengo registros de las capacitaciones impartidas?</v>
      </c>
      <c r="D50" s="64" t="str">
        <f>+Respuestas!E78</f>
        <v>CMC</v>
      </c>
      <c r="E50" s="69"/>
      <c r="F50" s="51"/>
      <c r="G50" s="48" t="str">
        <f>IF(Principio13[[#This Row],[Respuesta]]="Sí","Conformidad",IF(Principio13[[#This Row],[Respuesta]]="No","No conforme","No Aplica"))</f>
        <v>No Aplica</v>
      </c>
      <c r="H50" s="49" t="str">
        <f>IF(Principio13[[#This Row],[Respuesta]]="No",Respuestas!I78," ")</f>
        <v xml:space="preserve"> </v>
      </c>
      <c r="I50" s="50" t="str">
        <f>+IF($F50=Respuestas!$G$3,Respuestas!$H78,IF($F50=Respuestas!$G$10,Respuestas!$H$5,Respuestas!$H$2))</f>
        <v>En espera de su respuesta</v>
      </c>
    </row>
    <row r="51" spans="1:9" ht="30" x14ac:dyDescent="0.35">
      <c r="A51" s="62">
        <f>Respuestas!C79</f>
        <v>48</v>
      </c>
      <c r="B51" s="62" t="str">
        <f>Respuestas!D79</f>
        <v>2.6</v>
      </c>
      <c r="C51" s="63" t="str">
        <f>Respuestas!F79</f>
        <v>¿Tengo un procedimiento que me ayude a abordar las controversias que puedan surgir con los trabajadores?</v>
      </c>
      <c r="D51" s="64" t="str">
        <f>+Respuestas!E79</f>
        <v>CC</v>
      </c>
      <c r="E51" s="69"/>
      <c r="F51" s="51"/>
      <c r="G51" s="48" t="str">
        <f>IF(Principio13[[#This Row],[Respuesta]]="Sí","Conformidad",IF(Principio13[[#This Row],[Respuesta]]="No","No conforme","No Aplica"))</f>
        <v>No Aplica</v>
      </c>
      <c r="H51" s="49" t="str">
        <f>IF(Principio13[[#This Row],[Respuesta]]="No",Respuestas!I79," ")</f>
        <v xml:space="preserve"> </v>
      </c>
      <c r="I51" s="50" t="str">
        <f>+IF($F51=Respuestas!$G$3,Respuestas!$H79,IF($F51=Respuestas!$G$10,Respuestas!$H$5,Respuestas!$H$2))</f>
        <v>En espera de su respuesta</v>
      </c>
    </row>
    <row r="52" spans="1:9" x14ac:dyDescent="0.35">
      <c r="A52" s="62"/>
      <c r="B52" s="62"/>
      <c r="C52" s="63"/>
      <c r="D52" s="64"/>
      <c r="E52" s="69"/>
      <c r="F52" s="77">
        <f>+F51</f>
        <v>0</v>
      </c>
      <c r="G52" s="76" t="str">
        <f>IF(Principio13[[#This Row],[Respuesta]]="Sí","Conformidad",IF(Principio13[[#This Row],[Respuesta]]="No","No conforme","No Aplica"))</f>
        <v>No Aplica</v>
      </c>
      <c r="H52" s="49" t="str">
        <f>IF(Principio13[[#This Row],[Respuesta]]="No",Respuestas!I80," ")</f>
        <v xml:space="preserve"> </v>
      </c>
      <c r="I52" s="50" t="str">
        <f>+IF($F52=Respuestas!$G$3,Respuestas!$H80,IF($F52=Respuestas!$G$10,Respuestas!$H$5,Respuestas!$H$2))</f>
        <v>En espera de su respuesta</v>
      </c>
    </row>
    <row r="53" spans="1:9" ht="30" x14ac:dyDescent="0.35">
      <c r="A53" s="62">
        <f>Respuestas!C81</f>
        <v>49</v>
      </c>
      <c r="B53" s="81" t="str">
        <f>Respuestas!D81</f>
        <v>2.6</v>
      </c>
      <c r="C53" s="63" t="str">
        <f>Respuestas!F81</f>
        <v>¿Involucro de forma culturalmente apropiada a los trabajadores en la elaboración del procedimiento?</v>
      </c>
      <c r="D53" s="81" t="str">
        <f>+Respuestas!E81</f>
        <v>CC</v>
      </c>
      <c r="E53" s="69"/>
      <c r="F53" s="51"/>
      <c r="G53" s="48" t="str">
        <f>IF(Principio13[[#This Row],[Respuesta]]="Sí","Conformidad",IF(Principio13[[#This Row],[Respuesta]]="No","No conforme","No Aplica"))</f>
        <v>No Aplica</v>
      </c>
      <c r="H53" s="49" t="str">
        <f>IF(Principio13[[#This Row],[Respuesta]]="No",Respuestas!I81," ")</f>
        <v xml:space="preserve"> </v>
      </c>
      <c r="I53" s="50" t="str">
        <f>+IF($F53=Respuestas!$G$3,Respuestas!$H81,IF($F53=Respuestas!$G$10,Respuestas!$H$5,Respuestas!$H$2))</f>
        <v>En espera de su respuesta</v>
      </c>
    </row>
    <row r="54" spans="1:9" ht="30" x14ac:dyDescent="0.35">
      <c r="A54" s="62">
        <f>Respuestas!C82</f>
        <v>50</v>
      </c>
      <c r="B54" s="81" t="str">
        <f>Respuestas!D82</f>
        <v>2.6</v>
      </c>
      <c r="C54" s="63" t="str">
        <f>Respuestas!F82</f>
        <v>¿He seguido el procedimiento para abordar las controversias si ha surgido un conflicto?</v>
      </c>
      <c r="D54" s="81" t="str">
        <f>+Respuestas!E82</f>
        <v>CC</v>
      </c>
      <c r="E54" s="69"/>
      <c r="F54" s="51"/>
      <c r="G54" s="48" t="str">
        <f>IF(Principio13[[#This Row],[Respuesta]]="Sí","Conformidad",IF(Principio13[[#This Row],[Respuesta]]="No","No conforme","No Aplica"))</f>
        <v>No Aplica</v>
      </c>
      <c r="H54" s="49" t="str">
        <f>IF(Principio13[[#This Row],[Respuesta]]="No",Respuestas!I82," ")</f>
        <v xml:space="preserve"> </v>
      </c>
      <c r="I54" s="50" t="str">
        <f>+IF($F54=Respuestas!$G$3,Respuestas!$H82,IF($F54=Respuestas!$G$10,Respuestas!$H$5,Respuestas!$H$2))</f>
        <v>En espera de su respuesta</v>
      </c>
    </row>
    <row r="55" spans="1:9" x14ac:dyDescent="0.35">
      <c r="A55" s="62"/>
      <c r="B55" s="62"/>
      <c r="C55" s="63"/>
      <c r="D55" s="64"/>
      <c r="E55" s="69"/>
      <c r="F55" s="77">
        <f>+F54</f>
        <v>0</v>
      </c>
      <c r="G55" s="76" t="str">
        <f>IF(Principio13[[#This Row],[Respuesta]]="Sí","Conformidad",IF(Principio13[[#This Row],[Respuesta]]="No","No conforme","No Aplica"))</f>
        <v>No Aplica</v>
      </c>
      <c r="H55" s="49" t="str">
        <f>IF(Principio13[[#This Row],[Respuesta]]="No",Respuestas!I83," ")</f>
        <v xml:space="preserve"> </v>
      </c>
      <c r="I55" s="50" t="str">
        <f>+IF($F55=Respuestas!$G$3,Respuestas!$H83,IF($F55=Respuestas!$G$10,Respuestas!$H$5,Respuestas!$H$2))</f>
        <v>En espera de su respuesta</v>
      </c>
    </row>
    <row r="56" spans="1:9" ht="30" x14ac:dyDescent="0.35">
      <c r="A56" s="62">
        <f>Respuestas!C84</f>
        <v>51</v>
      </c>
      <c r="B56" s="62" t="str">
        <f>Respuestas!D84</f>
        <v>2.6</v>
      </c>
      <c r="C56" s="63" t="str">
        <f>Respuestas!F84</f>
        <v>¿Mantengo un registro de las controversias con mis trabajadores?</v>
      </c>
      <c r="D56" s="64" t="str">
        <f>+Respuestas!E84</f>
        <v>CC</v>
      </c>
      <c r="E56" s="69"/>
      <c r="F56" s="51"/>
      <c r="G56" s="48" t="str">
        <f>IF(Principio13[[#This Row],[Respuesta]]="Sí","Conformidad",IF(Principio13[[#This Row],[Respuesta]]="No","No conforme","No Aplica"))</f>
        <v>No Aplica</v>
      </c>
      <c r="H56" s="49" t="str">
        <f>IF(Principio13[[#This Row],[Respuesta]]="No",Respuestas!I84," ")</f>
        <v xml:space="preserve"> </v>
      </c>
      <c r="I56" s="50" t="str">
        <f>+IF($F56=Respuestas!$G$3,Respuestas!$H84,IF($F56=Respuestas!$G$10,Respuestas!$H$5,Respuestas!$H$2))</f>
        <v>En espera de su respuesta</v>
      </c>
    </row>
    <row r="57" spans="1:9" ht="45" x14ac:dyDescent="0.35">
      <c r="A57" s="62">
        <f>Respuestas!C85</f>
        <v>52</v>
      </c>
      <c r="B57" s="62" t="str">
        <f>Respuestas!D85</f>
        <v>2.6</v>
      </c>
      <c r="C57" s="63" t="str">
        <f>Respuestas!F85</f>
        <v xml:space="preserve">¿He dado una compensación justa a los trabajadores por pérdida o daño de su propiedad en relación con el trabajo que realizan para mí? </v>
      </c>
      <c r="D57" s="64" t="str">
        <f>+Respuestas!E85</f>
        <v>CC</v>
      </c>
      <c r="E57" s="69"/>
      <c r="F57" s="51"/>
      <c r="G57" s="48" t="str">
        <f>IF(Principio13[[#This Row],[Respuesta]]="Sí","Conformidad",IF(Principio13[[#This Row],[Respuesta]]="No","No conforme","No Aplica"))</f>
        <v>No Aplica</v>
      </c>
      <c r="H57" s="49" t="str">
        <f>IF(Principio13[[#This Row],[Respuesta]]="No",Respuestas!I85," ")</f>
        <v xml:space="preserve"> </v>
      </c>
      <c r="I57" s="50" t="str">
        <f>+IF($F57=Respuestas!$G$3,Respuestas!$H85,IF($F57=Respuestas!$G$10,Respuestas!$H$5,Respuestas!$H$2))</f>
        <v>En espera de su respuesta</v>
      </c>
    </row>
    <row r="58" spans="1:9" x14ac:dyDescent="0.35">
      <c r="A58" s="62"/>
      <c r="B58" s="62"/>
      <c r="C58" s="63"/>
      <c r="D58" s="64"/>
      <c r="E58" s="69"/>
      <c r="F58" s="77">
        <f>+F57</f>
        <v>0</v>
      </c>
      <c r="G58" s="76" t="str">
        <f>IF(Principio13[[#This Row],[Respuesta]]="Sí","Conformidad",IF(Principio13[[#This Row],[Respuesta]]="No","No conforme","No Aplica"))</f>
        <v>No Aplica</v>
      </c>
      <c r="H58" s="49" t="str">
        <f>IF(Principio13[[#This Row],[Respuesta]]="No",Respuestas!I86," ")</f>
        <v xml:space="preserve"> </v>
      </c>
      <c r="I58" s="50" t="str">
        <f>+IF($F58=Respuestas!$G$3,Respuestas!$H86,IF($F58=Respuestas!$G$10,Respuestas!$H$5,Respuestas!$H$2))</f>
        <v>En espera de su respuesta</v>
      </c>
    </row>
    <row r="59" spans="1:9" ht="45" x14ac:dyDescent="0.35">
      <c r="A59" s="62">
        <f>Respuestas!C87</f>
        <v>53</v>
      </c>
      <c r="B59" s="62" t="str">
        <f>Respuestas!D87</f>
        <v>2.6</v>
      </c>
      <c r="C59" s="63" t="str">
        <f>Respuestas!F87</f>
        <v>Ante un accidente o enfermedad laboral ¿He brindado la asistencia monetaria y sanitaria a los trabajadores afectados según lo establecido por la legislación?</v>
      </c>
      <c r="D59" s="64" t="str">
        <f>+Respuestas!E87</f>
        <v>CC</v>
      </c>
      <c r="E59" s="69"/>
      <c r="F59" s="51"/>
      <c r="G59" s="48" t="str">
        <f>IF(Principio13[[#This Row],[Respuesta]]="Sí","Conformidad",IF(Principio13[[#This Row],[Respuesta]]="No","No conforme","No Aplica"))</f>
        <v>No Aplica</v>
      </c>
      <c r="H59" s="49" t="str">
        <f>IF(Principio13[[#This Row],[Respuesta]]="No",Respuestas!I87," ")</f>
        <v xml:space="preserve"> </v>
      </c>
      <c r="I59" s="50" t="str">
        <f>+IF($F59=Respuestas!$G$3,Respuestas!$H87,IF($F59=Respuestas!$G$10,Respuestas!$H$5,Respuestas!$H$2))</f>
        <v>En espera de su respuesta</v>
      </c>
    </row>
  </sheetData>
  <sheetProtection algorithmName="SHA-512" hashValue="q7ycAcZ0WJnyNFWxjngkvP6+SkOdLxzXizjjNLgVCKycT7wgxlfePDs9j1pvrx+pqAGbHVXSdUS9hVY+VX6rhw==" saltValue="KZlHnLG1cT7W/ar8X3IMBQ==" spinCount="100000" sheet="1" formatCells="0" formatRows="0" autoFilter="0" pivotTables="0"/>
  <mergeCells count="4">
    <mergeCell ref="A1:I1"/>
    <mergeCell ref="A2:I2"/>
    <mergeCell ref="A3:I3"/>
    <mergeCell ref="A5:I10"/>
  </mergeCells>
  <conditionalFormatting sqref="A13:C13 A14:A59 C14:C59 B32:C32 B36:C36">
    <cfRule type="expression" dxfId="87" priority="6">
      <formula>$D13="CMC"</formula>
    </cfRule>
  </conditionalFormatting>
  <conditionalFormatting sqref="A13:D13 A14:A59 C14:D59 B36:D36">
    <cfRule type="expression" dxfId="86" priority="5">
      <formula>$D13="CC"</formula>
    </cfRule>
  </conditionalFormatting>
  <conditionalFormatting sqref="B14:B31 B33:B35 B37:B59">
    <cfRule type="expression" dxfId="85" priority="4">
      <formula>$D14="CMC"</formula>
    </cfRule>
  </conditionalFormatting>
  <conditionalFormatting sqref="B14:B35 B37:B59">
    <cfRule type="expression" dxfId="84" priority="3">
      <formula>$D14="CC"</formula>
    </cfRule>
  </conditionalFormatting>
  <conditionalFormatting sqref="D13:D59">
    <cfRule type="containsText" dxfId="83" priority="7" operator="containsText" text="CMC">
      <formula>NOT(ISERROR(SEARCH("CMC",D13)))</formula>
    </cfRule>
    <cfRule type="containsText" dxfId="82" priority="8" operator="containsText" text="CC">
      <formula>NOT(ISERROR(SEARCH("CC",D13)))</formula>
    </cfRule>
  </conditionalFormatting>
  <conditionalFormatting sqref="G13:G59">
    <cfRule type="containsText" dxfId="81" priority="9" operator="containsText" text="Conformidad">
      <formula>NOT(ISERROR(SEARCH("Conformidad",G13)))</formula>
    </cfRule>
    <cfRule type="containsText" dxfId="80" priority="10" operator="containsText" text="No conforme">
      <formula>NOT(ISERROR(SEARCH("No conforme",G13)))</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D9A4404-BC35-4795-BE5D-05ACA061DDEF}">
          <x14:formula1>
            <xm:f>Respuestas!$A$1:$A$4</xm:f>
          </x14:formula1>
          <xm:sqref>F13:F59</xm:sqref>
        </x14:dataValidation>
      </x14:dataValidations>
    </ext>
    <ext xmlns:x15="http://schemas.microsoft.com/office/spreadsheetml/2010/11/main" uri="{3A4CF648-6AED-40f4-86FF-DC5316D8AED3}">
      <x14:slicerList xmlns:x14="http://schemas.microsoft.com/office/spreadsheetml/2009/9/main">
        <x14:slicer r:id="rId3"/>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1A5CF-9FE9-48A4-AABE-ED150CEAC8FA}">
  <sheetPr>
    <tabColor rgb="FF78BE20"/>
  </sheetPr>
  <dimension ref="A1:I33"/>
  <sheetViews>
    <sheetView showZeros="0" zoomScale="60" zoomScaleNormal="60" workbookViewId="0">
      <pane xSplit="9" ySplit="12" topLeftCell="J13" activePane="bottomRight" state="frozen"/>
      <selection pane="topRight" activeCell="J1" sqref="J1"/>
      <selection pane="bottomLeft" activeCell="A13" sqref="A13"/>
      <selection pane="bottomRight" activeCell="A3" sqref="A3:I3"/>
    </sheetView>
  </sheetViews>
  <sheetFormatPr defaultColWidth="11.54296875" defaultRowHeight="15" x14ac:dyDescent="0.35"/>
  <cols>
    <col min="1" max="1" width="15" style="68" bestFit="1" customWidth="1"/>
    <col min="2" max="2" width="8.26953125" style="68" bestFit="1" customWidth="1"/>
    <col min="3" max="3" width="60.7265625" style="68" customWidth="1"/>
    <col min="4" max="4" width="5.54296875" style="68" bestFit="1" customWidth="1"/>
    <col min="5" max="5" width="9.453125" style="68" hidden="1" customWidth="1"/>
    <col min="6" max="6" width="10.54296875" style="68" bestFit="1" customWidth="1"/>
    <col min="7" max="7" width="20.7265625" style="68" bestFit="1" customWidth="1"/>
    <col min="8" max="8" width="15.54296875" style="68" customWidth="1"/>
    <col min="9" max="9" width="69.453125" style="68" customWidth="1"/>
    <col min="10" max="16384" width="11.54296875" style="68"/>
  </cols>
  <sheetData>
    <row r="1" spans="1:9" ht="24.5" x14ac:dyDescent="0.35">
      <c r="A1" s="184" t="s">
        <v>576</v>
      </c>
      <c r="B1" s="185"/>
      <c r="C1" s="185"/>
      <c r="D1" s="185"/>
      <c r="E1" s="185"/>
      <c r="F1" s="185"/>
      <c r="G1" s="185"/>
      <c r="H1" s="185"/>
      <c r="I1" s="186"/>
    </row>
    <row r="2" spans="1:9" ht="55.15" customHeight="1" x14ac:dyDescent="0.35">
      <c r="A2" s="182" t="s">
        <v>584</v>
      </c>
      <c r="B2" s="183"/>
      <c r="C2" s="183"/>
      <c r="D2" s="183"/>
      <c r="E2" s="183"/>
      <c r="F2" s="183"/>
      <c r="G2" s="183"/>
      <c r="H2" s="183"/>
      <c r="I2" s="183"/>
    </row>
    <row r="3" spans="1:9" x14ac:dyDescent="0.35">
      <c r="A3" s="180" t="s">
        <v>687</v>
      </c>
      <c r="B3" s="180"/>
      <c r="C3" s="180"/>
      <c r="D3" s="180"/>
      <c r="E3" s="180"/>
      <c r="F3" s="180"/>
      <c r="G3" s="180"/>
      <c r="H3" s="180"/>
      <c r="I3" s="180"/>
    </row>
    <row r="4" spans="1:9" ht="5.15" customHeight="1" x14ac:dyDescent="0.35">
      <c r="A4" s="1"/>
      <c r="B4" s="1"/>
      <c r="C4" s="1"/>
      <c r="D4" s="1"/>
      <c r="E4" s="1"/>
      <c r="F4" s="1"/>
      <c r="G4" s="1"/>
      <c r="H4" s="1"/>
      <c r="I4" s="1"/>
    </row>
    <row r="5" spans="1:9" x14ac:dyDescent="0.35">
      <c r="A5" s="181"/>
      <c r="B5" s="181"/>
      <c r="C5" s="181"/>
      <c r="D5" s="181"/>
      <c r="E5" s="181"/>
      <c r="F5" s="181"/>
      <c r="G5" s="181"/>
      <c r="H5" s="181"/>
      <c r="I5" s="181"/>
    </row>
    <row r="6" spans="1:9" x14ac:dyDescent="0.35">
      <c r="A6" s="181"/>
      <c r="B6" s="181"/>
      <c r="C6" s="181"/>
      <c r="D6" s="181"/>
      <c r="E6" s="181"/>
      <c r="F6" s="181"/>
      <c r="G6" s="181"/>
      <c r="H6" s="181"/>
      <c r="I6" s="181"/>
    </row>
    <row r="7" spans="1:9" x14ac:dyDescent="0.35">
      <c r="A7" s="181"/>
      <c r="B7" s="181"/>
      <c r="C7" s="181"/>
      <c r="D7" s="181"/>
      <c r="E7" s="181"/>
      <c r="F7" s="181"/>
      <c r="G7" s="181"/>
      <c r="H7" s="181"/>
      <c r="I7" s="181"/>
    </row>
    <row r="8" spans="1:9" x14ac:dyDescent="0.35">
      <c r="A8" s="181"/>
      <c r="B8" s="181"/>
      <c r="C8" s="181"/>
      <c r="D8" s="181"/>
      <c r="E8" s="181"/>
      <c r="F8" s="181"/>
      <c r="G8" s="181"/>
      <c r="H8" s="181"/>
      <c r="I8" s="181"/>
    </row>
    <row r="9" spans="1:9" x14ac:dyDescent="0.35">
      <c r="A9" s="181"/>
      <c r="B9" s="181"/>
      <c r="C9" s="181"/>
      <c r="D9" s="181"/>
      <c r="E9" s="181"/>
      <c r="F9" s="181"/>
      <c r="G9" s="181"/>
      <c r="H9" s="181"/>
      <c r="I9" s="181"/>
    </row>
    <row r="10" spans="1:9" x14ac:dyDescent="0.35">
      <c r="A10" s="181"/>
      <c r="B10" s="181"/>
      <c r="C10" s="181"/>
      <c r="D10" s="181"/>
      <c r="E10" s="181"/>
      <c r="F10" s="181"/>
      <c r="G10" s="181"/>
      <c r="H10" s="181"/>
      <c r="I10" s="181"/>
    </row>
    <row r="11" spans="1:9" ht="5.15" customHeight="1" x14ac:dyDescent="0.35">
      <c r="A11" s="35"/>
      <c r="B11" s="35"/>
      <c r="C11" s="35"/>
      <c r="D11" s="35"/>
      <c r="E11" s="35"/>
      <c r="F11" s="35"/>
      <c r="G11" s="35"/>
      <c r="H11" s="35"/>
      <c r="I11" s="35"/>
    </row>
    <row r="12" spans="1:9" ht="15.5" thickBot="1" x14ac:dyDescent="0.4">
      <c r="A12" s="36" t="s">
        <v>578</v>
      </c>
      <c r="B12" s="37" t="s">
        <v>13</v>
      </c>
      <c r="C12" s="60" t="s">
        <v>579</v>
      </c>
      <c r="D12" s="38" t="s">
        <v>14</v>
      </c>
      <c r="E12" s="38" t="s">
        <v>580</v>
      </c>
      <c r="F12" s="39" t="s">
        <v>16</v>
      </c>
      <c r="G12" s="38" t="s">
        <v>581</v>
      </c>
      <c r="H12" s="38" t="s">
        <v>18</v>
      </c>
      <c r="I12" s="138" t="s">
        <v>582</v>
      </c>
    </row>
    <row r="13" spans="1:9" ht="45.5" thickTop="1" x14ac:dyDescent="0.35">
      <c r="A13" s="62">
        <f>Respuestas!C88</f>
        <v>54</v>
      </c>
      <c r="B13" s="62" t="str">
        <f>Respuestas!D88</f>
        <v>3.1</v>
      </c>
      <c r="C13" s="63" t="str">
        <f>Respuestas!F88</f>
        <v>¿Cuento con una identificación de Pueblos Indígenas dentro de mi Unidad de Manejo o en sus alrededores y que pueden verse afectados por mis actividades?</v>
      </c>
      <c r="D13" s="64" t="str">
        <f>+Respuestas!E88</f>
        <v>CC</v>
      </c>
      <c r="E13" s="41"/>
      <c r="F13" s="42"/>
      <c r="G13" s="43" t="str">
        <f>IF(Principio134[[#This Row],[Respuesta]]="Sí","Conformidad",IF(Principio134[[#This Row],[Respuesta]]="No","No conforme","No Aplica"))</f>
        <v>No Aplica</v>
      </c>
      <c r="H13" s="44" t="str">
        <f>IF(Principio134[[#This Row],[Respuesta]]="No",Respuestas!I88," ")</f>
        <v xml:space="preserve"> </v>
      </c>
      <c r="I13" s="45" t="str">
        <f>+IF($F13=Respuestas!$G$3,Respuestas!$H88,IF($F13=Respuestas!$G$5,Respuestas!$H$5,Respuestas!$H$2))</f>
        <v>En espera de su respuesta</v>
      </c>
    </row>
    <row r="14" spans="1:9" ht="30" x14ac:dyDescent="0.35">
      <c r="A14" s="62">
        <f>Respuestas!C89</f>
        <v>55</v>
      </c>
      <c r="B14" s="62" t="str">
        <f>Respuestas!D89</f>
        <v>3.1</v>
      </c>
      <c r="C14" s="63" t="str">
        <f>Respuestas!F89</f>
        <v>¿Identifica la evaluación algún Pueblo Indígena potencialmente afectado por mis actividades?</v>
      </c>
      <c r="D14" s="64" t="str">
        <f>+Respuestas!E89</f>
        <v>CC</v>
      </c>
      <c r="E14" s="46"/>
      <c r="F14" s="47"/>
      <c r="G14" s="48" t="str">
        <f>IF(Principio134[[#This Row],[Respuesta]]="Sí","Conformidad",IF(Principio134[[#This Row],[Respuesta]]="No","No conforme","No Aplica"))</f>
        <v>No Aplica</v>
      </c>
      <c r="H14" s="49" t="str">
        <f>IF(Principio134[[#This Row],[Respuesta]]="No",Respuestas!I89," ")</f>
        <v xml:space="preserve"> </v>
      </c>
      <c r="I14" s="50" t="str">
        <f>+IF($F14=Respuestas!$G$3,Respuestas!$H89,IF($F14=Respuestas!$G$5,Respuestas!$H$5,Respuestas!$H$2))</f>
        <v>En espera de su respuesta</v>
      </c>
    </row>
    <row r="15" spans="1:9" ht="30" x14ac:dyDescent="0.35">
      <c r="A15" s="62">
        <f>Respuestas!C90</f>
        <v>56</v>
      </c>
      <c r="B15" s="62" t="str">
        <f>Respuestas!D90</f>
        <v>3.1</v>
      </c>
      <c r="C15" s="63" t="str">
        <f>Respuestas!F90</f>
        <v>¿He documentado y mapeado los derechos (consuetudinarios y otros) y obligaciones aplicables de los Pueblos Indígenas?</v>
      </c>
      <c r="D15" s="64" t="str">
        <f>+Respuestas!E90</f>
        <v>CC</v>
      </c>
      <c r="E15" s="46"/>
      <c r="F15" s="51"/>
      <c r="G15" s="48" t="str">
        <f>IF(Principio134[[#This Row],[Respuesta]]="Sí","Conformidad",IF(Principio134[[#This Row],[Respuesta]]="No","No conforme","No Aplica"))</f>
        <v>No Aplica</v>
      </c>
      <c r="H15" s="19" t="str">
        <f>IF(Principio134[[#This Row],[Respuesta]]="No",Respuestas!I90," ")</f>
        <v xml:space="preserve"> </v>
      </c>
      <c r="I15" s="50" t="str">
        <f>+IF($F15=Respuestas!$G$3,Respuestas!$H90,IF($F15=Respuestas!$G$5,Respuestas!$H$5,Respuestas!$H$2))</f>
        <v>En espera de su respuesta</v>
      </c>
    </row>
    <row r="16" spans="1:9" ht="45" x14ac:dyDescent="0.35">
      <c r="A16" s="62">
        <f>Respuestas!C91</f>
        <v>57</v>
      </c>
      <c r="B16" s="62" t="str">
        <f>Respuestas!D91</f>
        <v>3.1</v>
      </c>
      <c r="C16" s="63" t="str">
        <f>Respuestas!F91</f>
        <v>¿Involucro de forma culturalmente apropiada a los Pueblos Indígenas para documentar y mapear sus derechos y obligaciones aplicables?</v>
      </c>
      <c r="D16" s="64" t="str">
        <f>+Respuestas!E91</f>
        <v>CC</v>
      </c>
      <c r="E16" s="69"/>
      <c r="F16" s="51"/>
      <c r="G16" s="19" t="str">
        <f>IF(Principio134[[#This Row],[Respuesta]]="Sí","Conformidad",IF(Principio134[[#This Row],[Respuesta]]="No","No conforme","No Aplica"))</f>
        <v>No Aplica</v>
      </c>
      <c r="H16" s="49" t="str">
        <f>IF(Principio134[[#This Row],[Respuesta]]="No",Respuestas!I91," ")</f>
        <v xml:space="preserve"> </v>
      </c>
      <c r="I16" s="50" t="str">
        <f>+IF($F16=Respuestas!$G$3,Respuestas!$H91,IF($F16=Respuestas!$G$5,Respuestas!$H$5,Respuestas!$H$2))</f>
        <v>En espera de su respuesta</v>
      </c>
    </row>
    <row r="17" spans="1:9" ht="60" x14ac:dyDescent="0.35">
      <c r="A17" s="62">
        <f>Respuestas!C92</f>
        <v>58</v>
      </c>
      <c r="B17" s="62" t="str">
        <f>Respuestas!D92</f>
        <v>3.2</v>
      </c>
      <c r="C17" s="63" t="str">
        <f>Respuestas!F92</f>
        <v>¿He informado a los Pueblos Indígenas cuándo, dónde y cómo pueden hacer comentarios y solicitar la modificación de las actividades de manejo en la medida necesaria para proteger a sus derechos, recursos, tierras y territorios?</v>
      </c>
      <c r="D17" s="64" t="str">
        <f>+Respuestas!E92</f>
        <v>CC</v>
      </c>
      <c r="E17" s="46"/>
      <c r="F17" s="47"/>
      <c r="G17" s="48" t="str">
        <f>IF(Principio134[[#This Row],[Respuesta]]="Sí","Conformidad",IF(Principio134[[#This Row],[Respuesta]]="No","No conforme","No Aplica"))</f>
        <v>No Aplica</v>
      </c>
      <c r="H17" s="49" t="str">
        <f>IF(Principio134[[#This Row],[Respuesta]]="No",Respuestas!I92," ")</f>
        <v xml:space="preserve"> </v>
      </c>
      <c r="I17" s="50" t="str">
        <f>+IF($F17=Respuestas!$G$3,Respuestas!$H92,IF($F17=Respuestas!$G$5,Respuestas!$H$5,Respuestas!$H$2))</f>
        <v>En espera de su respuesta</v>
      </c>
    </row>
    <row r="18" spans="1:9" ht="30" x14ac:dyDescent="0.35">
      <c r="A18" s="62">
        <f>Respuestas!C93</f>
        <v>59</v>
      </c>
      <c r="B18" s="62" t="str">
        <f>Respuestas!D93</f>
        <v>3.2</v>
      </c>
      <c r="C18" s="63" t="str">
        <f>Respuestas!F93</f>
        <v>¿Cuento con mecanismos para asegurarme de no violar los derechos de los Pueblos Indígenas?</v>
      </c>
      <c r="D18" s="64" t="str">
        <f>+Respuestas!E93</f>
        <v>CC</v>
      </c>
      <c r="E18" s="46"/>
      <c r="F18" s="47"/>
      <c r="G18" s="48" t="str">
        <f>IF(Principio134[[#This Row],[Respuesta]]="No","Conformidad",IF(Principio134[[#This Row],[Respuesta]]="Sí","No conforme","No Aplica"))</f>
        <v>No Aplica</v>
      </c>
      <c r="H18" s="49" t="str">
        <f>IF(Principio134[[#This Row],[Respuesta]]="Sí",Respuestas!I93," ")</f>
        <v xml:space="preserve"> </v>
      </c>
      <c r="I18" s="50" t="str">
        <f>+IF($F18=Respuestas!$G$2,Respuestas!$H93,IF($F18=Respuestas!$G$5,Respuestas!$H$5,Respuestas!$H$2))</f>
        <v>En espera de su respuesta</v>
      </c>
    </row>
    <row r="19" spans="1:9" ht="30" x14ac:dyDescent="0.35">
      <c r="A19" s="62">
        <f>Respuestas!C94</f>
        <v>60</v>
      </c>
      <c r="B19" s="62" t="str">
        <f>Respuestas!D94</f>
        <v>3.2</v>
      </c>
      <c r="C19" s="63" t="str">
        <f>Respuestas!F94</f>
        <v>En caso de que he violado los derechos de los Pueblos Indígenas. ¿He corregido la situación?</v>
      </c>
      <c r="D19" s="64" t="str">
        <f>+Respuestas!E94</f>
        <v>CC</v>
      </c>
      <c r="E19" s="46"/>
      <c r="F19" s="47"/>
      <c r="G19" s="48" t="str">
        <f>IF(Principio134[[#This Row],[Respuesta]]="Sí","Conformidad",IF(Principio134[[#This Row],[Respuesta]]="No","No conforme","No Aplica"))</f>
        <v>No Aplica</v>
      </c>
      <c r="H19" s="49" t="str">
        <f>IF(Principio134[[#This Row],[Respuesta]]="No",Respuestas!I94," ")</f>
        <v xml:space="preserve"> </v>
      </c>
      <c r="I19" s="50" t="str">
        <f>+IF($F19=Respuestas!$G$3,Respuestas!$H94,IF($F19=Respuestas!$G$5,Respuestas!$H$5,Respuestas!$H$2))</f>
        <v>En espera de su respuesta</v>
      </c>
    </row>
    <row r="20" spans="1:9" x14ac:dyDescent="0.35">
      <c r="A20" s="62"/>
      <c r="B20" s="62"/>
      <c r="C20" s="63"/>
      <c r="D20" s="64"/>
      <c r="E20" s="54"/>
      <c r="F20" s="77">
        <f>+F19</f>
        <v>0</v>
      </c>
      <c r="G20" s="76" t="str">
        <f>IF(Principio134[[#This Row],[Respuesta]]="Sí","Conformidad",IF(Principio134[[#This Row],[Respuesta]]="No","No conforme","No Aplica"))</f>
        <v>No Aplica</v>
      </c>
      <c r="H20" s="49" t="str">
        <f>IF(Principio134[[#This Row],[Respuesta]]="No",Respuestas!I95," ")</f>
        <v xml:space="preserve"> </v>
      </c>
      <c r="I20" s="50" t="str">
        <f>+IF($F20=Respuestas!$G$3,Respuestas!$H95,IF($F20=Respuestas!$G$5,Respuestas!$H$5,Respuestas!$H$2))</f>
        <v>En espera de su respuesta</v>
      </c>
    </row>
    <row r="21" spans="1:9" ht="60" x14ac:dyDescent="0.35">
      <c r="A21" s="62">
        <f>Respuestas!C96</f>
        <v>61</v>
      </c>
      <c r="B21" s="62" t="str">
        <f>Respuestas!D96</f>
        <v>3.2</v>
      </c>
      <c r="C21" s="63" t="str">
        <f>Respuestas!F96</f>
        <v>¿He obtenido un consentimiento libre, previo e informado , o estoy buscando actualmente este tipo de consentimiento de los Pueblos Indígenas potencialmente afectados por mis actividades?</v>
      </c>
      <c r="D21" s="64" t="str">
        <f>+Respuestas!E96</f>
        <v>CC</v>
      </c>
      <c r="E21" s="46"/>
      <c r="F21" s="51"/>
      <c r="G21" s="48" t="str">
        <f>IF(Principio134[[#This Row],[Respuesta]]="Sí","Conformidad",IF(Principio134[[#This Row],[Respuesta]]="No","No conforme","No Aplica"))</f>
        <v>No Aplica</v>
      </c>
      <c r="H21" s="49" t="str">
        <f>IF(Principio134[[#This Row],[Respuesta]]="No",Respuestas!I96," ")</f>
        <v xml:space="preserve"> </v>
      </c>
      <c r="I21" s="50" t="str">
        <f>+IF($F21=Respuestas!$G$3,Respuestas!$H96,IF($F21=Respuestas!$G$5,Respuestas!$H$5,Respuestas!$H$2))</f>
        <v>En espera de su respuesta</v>
      </c>
    </row>
    <row r="22" spans="1:9" ht="45" x14ac:dyDescent="0.35">
      <c r="A22" s="62">
        <f>Respuestas!C97</f>
        <v>62</v>
      </c>
      <c r="B22" s="62" t="str">
        <f>Respuestas!D97</f>
        <v>3.2</v>
      </c>
      <c r="C22" s="63" t="str">
        <f>Respuestas!F97</f>
        <v xml:space="preserve">Si aún no hay un acuerdo. ¿Existe un proceso de consentimiento libre, previo e informado con el cual el Pueblo Indígena esté satisfecho? </v>
      </c>
      <c r="D22" s="64" t="str">
        <f>+Respuestas!E97</f>
        <v>CC</v>
      </c>
      <c r="E22" s="46"/>
      <c r="F22" s="51"/>
      <c r="G22" s="48" t="str">
        <f>IF(Principio134[[#This Row],[Respuesta]]="Sí","Conformidad",IF(Principio134[[#This Row],[Respuesta]]="No","No conforme","No Aplica"))</f>
        <v>No Aplica</v>
      </c>
      <c r="H22" s="49" t="str">
        <f>IF(Principio134[[#This Row],[Respuesta]]="No",Respuestas!I97," ")</f>
        <v xml:space="preserve"> </v>
      </c>
      <c r="I22" s="50" t="str">
        <f>+IF($F22=Respuestas!$G$3,Respuestas!$H97,IF($F22=Respuestas!$G$5,Respuestas!$H$5,Respuestas!$H$2))</f>
        <v>En espera de su respuesta</v>
      </c>
    </row>
    <row r="23" spans="1:9" ht="30" x14ac:dyDescent="0.35">
      <c r="A23" s="62">
        <f>Respuestas!C98</f>
        <v>63</v>
      </c>
      <c r="B23" s="62" t="str">
        <f>Respuestas!D98</f>
        <v>3.3</v>
      </c>
      <c r="C23" s="63" t="str">
        <f>Respuestas!F98</f>
        <v>¿Manejo un bosque para el cual he recibido el control delegado por un Pueblo Indígena?</v>
      </c>
      <c r="D23" s="64" t="str">
        <f>+Respuestas!E98</f>
        <v>CC</v>
      </c>
      <c r="E23" s="54"/>
      <c r="F23" s="47"/>
      <c r="G23" s="48" t="str">
        <f>IF(Principio134[[#This Row],[Respuesta]]="No","Conformidad",IF(Principio134[[#This Row],[Respuesta]]="Sí","No conforme","No Aplica"))</f>
        <v>No Aplica</v>
      </c>
      <c r="H23" s="49" t="str">
        <f>IF(Principio134[[#This Row],[Respuesta]]="Sí",Respuestas!I98," ")</f>
        <v xml:space="preserve"> </v>
      </c>
      <c r="I23" s="50" t="str">
        <f>+IF($F23=Respuestas!$G$2,Respuestas!$H98,IF($F23=Respuestas!$G$5,Respuestas!$H$5,Respuestas!$H$2))</f>
        <v>En espera de su respuesta</v>
      </c>
    </row>
    <row r="24" spans="1:9" ht="75" x14ac:dyDescent="0.35">
      <c r="A24" s="62">
        <f>Respuestas!C99</f>
        <v>64</v>
      </c>
      <c r="B24" s="62" t="str">
        <f>Respuestas!D99</f>
        <v>3.4</v>
      </c>
      <c r="C24" s="63" t="str">
        <f>Respuestas!F99</f>
        <v>¿Conozco y respeto lo establecido por la Declaración de las Naciones Unidas sobre los derechos de los Pueblos Indígenas (DNUDPI) y en el Convenio 169 de la Organización Internacional de Trabajo (OIT) en relación con los derechos, las costumbres y la cultura de los Pueblos Indígenas?</v>
      </c>
      <c r="D24" s="64" t="str">
        <f>+Respuestas!E99</f>
        <v>CC</v>
      </c>
      <c r="E24" s="41"/>
      <c r="F24" s="55"/>
      <c r="G24" s="48" t="str">
        <f>IF(Principio134[[#This Row],[Respuesta]]="Sí","Conformidad",IF(Principio134[[#This Row],[Respuesta]]="No","No conforme","No Aplica"))</f>
        <v>No Aplica</v>
      </c>
      <c r="H24" s="49" t="str">
        <f>IF(Principio134[[#This Row],[Respuesta]]="No",Respuestas!I99," ")</f>
        <v xml:space="preserve"> </v>
      </c>
      <c r="I24" s="50" t="str">
        <f>+IF($F24=Respuestas!$G$3,Respuestas!$H99,IF($F24=Respuestas!$G$5,Respuestas!$H$5,Respuestas!$H$2))</f>
        <v>En espera de su respuesta</v>
      </c>
    </row>
    <row r="25" spans="1:9" x14ac:dyDescent="0.35">
      <c r="A25" s="62"/>
      <c r="B25" s="62"/>
      <c r="C25" s="63"/>
      <c r="D25" s="64"/>
      <c r="E25" s="54"/>
      <c r="F25" s="77">
        <f>+F24</f>
        <v>0</v>
      </c>
      <c r="G25" s="76" t="str">
        <f>IF(Principio134[[#This Row],[Respuesta]]="Sí","Conformidad",IF(Principio134[[#This Row],[Respuesta]]="No","No conforme","No Aplica"))</f>
        <v>No Aplica</v>
      </c>
      <c r="H25" s="49" t="str">
        <f>IF(Principio134[[#This Row],[Respuesta]]="No",Respuestas!I100," ")</f>
        <v xml:space="preserve"> </v>
      </c>
      <c r="I25" s="50" t="str">
        <f>+IF($F25=Respuestas!$G$3,Respuestas!$H100,IF($F25=Respuestas!$G$5,Respuestas!$H$5,Respuestas!$H$2))</f>
        <v>En espera de su respuesta</v>
      </c>
    </row>
    <row r="26" spans="1:9" ht="45" x14ac:dyDescent="0.35">
      <c r="A26" s="62">
        <f>Respuestas!C101</f>
        <v>65</v>
      </c>
      <c r="B26" s="62" t="str">
        <f>Respuestas!D101</f>
        <v>3.5</v>
      </c>
      <c r="C26" s="63" t="str">
        <f>Respuestas!F101</f>
        <v>Con el involucramiento culturalmente apropiado de los Pueblos Indígenas, ¿He identificado los sitios de especial importancia para ellos, sobre los cuales tengan derechos?</v>
      </c>
      <c r="D26" s="64" t="str">
        <f>+Respuestas!E101</f>
        <v>CMC</v>
      </c>
      <c r="E26" s="46"/>
      <c r="F26" s="47"/>
      <c r="G26" s="48" t="str">
        <f>IF(Principio134[[#This Row],[Respuesta]]="Sí","Conformidad",IF(Principio134[[#This Row],[Respuesta]]="No","No conforme","No Aplica"))</f>
        <v>No Aplica</v>
      </c>
      <c r="H26" s="49" t="str">
        <f>IF(Principio134[[#This Row],[Respuesta]]="No",Respuestas!I101," ")</f>
        <v xml:space="preserve"> </v>
      </c>
      <c r="I26" s="50" t="str">
        <f>+IF($F26=Respuestas!$G$3,Respuestas!$H101,IF($F26=Respuestas!$G$5,Respuestas!$H$5,Respuestas!$H$2))</f>
        <v>En espera de su respuesta</v>
      </c>
    </row>
    <row r="27" spans="1:9" x14ac:dyDescent="0.35">
      <c r="A27" s="62"/>
      <c r="B27" s="62"/>
      <c r="C27" s="63"/>
      <c r="D27" s="64"/>
      <c r="E27" s="71"/>
      <c r="F27" s="77">
        <f>+F26</f>
        <v>0</v>
      </c>
      <c r="G27" s="76" t="str">
        <f>IF(Principio134[[#This Row],[Respuesta]]="Sí","Conformidad",IF(Principio134[[#This Row],[Respuesta]]="No","No conforme","No Aplica"))</f>
        <v>No Aplica</v>
      </c>
      <c r="H27" s="49" t="str">
        <f>IF(Principio134[[#This Row],[Respuesta]]="No",Respuestas!I101," ")</f>
        <v xml:space="preserve"> </v>
      </c>
      <c r="I27" s="50" t="str">
        <f>+IF($F27=Respuestas!$G$3,Respuestas!$H102,IF($F27=Respuestas!$G$5,Respuestas!$H$5,Respuestas!$H$2))</f>
        <v>En espera de su respuesta</v>
      </c>
    </row>
    <row r="28" spans="1:9" ht="45" x14ac:dyDescent="0.35">
      <c r="A28" s="62">
        <f>Respuestas!C103</f>
        <v>66</v>
      </c>
      <c r="B28" s="62" t="str">
        <f>Respuestas!D103</f>
        <v>3.5</v>
      </c>
      <c r="C28" s="63" t="str">
        <f>Respuestas!F103</f>
        <v>Con el involucramiento culturalmente apropiado de los Pueblos Indígenas, ¿He diseñado e implementado medidas de protección de los sitios previamente identificados?</v>
      </c>
      <c r="D28" s="64" t="str">
        <f>+Respuestas!E103</f>
        <v>CMC</v>
      </c>
      <c r="E28" s="71"/>
      <c r="F28" s="47"/>
      <c r="G28" s="48" t="str">
        <f>IF(Principio134[[#This Row],[Respuesta]]="Sí","Conformidad",IF(Principio134[[#This Row],[Respuesta]]="No","No conforme","No Aplica"))</f>
        <v>No Aplica</v>
      </c>
      <c r="H28" s="49" t="str">
        <f>IF(Principio134[[#This Row],[Respuesta]]="No",Respuestas!I103," ")</f>
        <v xml:space="preserve"> </v>
      </c>
      <c r="I28" s="50" t="str">
        <f>+IF($F28=Respuestas!$G$3,Respuestas!$H103,IF($F28=Respuestas!$G$5,Respuestas!$H$5,Respuestas!$H$2))</f>
        <v>En espera de su respuesta</v>
      </c>
    </row>
    <row r="29" spans="1:9" x14ac:dyDescent="0.35">
      <c r="A29" s="62"/>
      <c r="B29" s="62"/>
      <c r="C29" s="63"/>
      <c r="D29" s="64"/>
      <c r="E29" s="71"/>
      <c r="F29" s="77">
        <f>+F28</f>
        <v>0</v>
      </c>
      <c r="G29" s="76" t="str">
        <f>IF(Principio134[[#This Row],[Respuesta]]="Sí","Conformidad",IF(Principio134[[#This Row],[Respuesta]]="No","No conforme","No Aplica"))</f>
        <v>No Aplica</v>
      </c>
      <c r="H29" s="49" t="str">
        <f>IF(Principio134[[#This Row],[Respuesta]]="No",Respuestas!I104," ")</f>
        <v xml:space="preserve"> </v>
      </c>
      <c r="I29" s="50" t="str">
        <f>+IF($F29=Respuestas!$G$3,Respuestas!$H104,IF($F29=Respuestas!$G$5,Respuestas!$H$5,Respuestas!$H$2))</f>
        <v>En espera de su respuesta</v>
      </c>
    </row>
    <row r="30" spans="1:9" ht="45" x14ac:dyDescent="0.35">
      <c r="A30" s="62">
        <f>Respuestas!C105</f>
        <v>67</v>
      </c>
      <c r="B30" s="62" t="str">
        <f>Respuestas!D105</f>
        <v>3.5</v>
      </c>
      <c r="C30" s="63" t="str">
        <f>Respuestas!F105</f>
        <v>¿Detengo las actividades de manejo forestal, en caso de que se descubran nuevos lugares de importancia para los Pueblos Indígenas, hasta que se acuerden medidas de protección?</v>
      </c>
      <c r="D30" s="64" t="str">
        <f>+Respuestas!E105</f>
        <v>CMC</v>
      </c>
      <c r="E30" s="72"/>
      <c r="F30" s="47"/>
      <c r="G30" s="48" t="str">
        <f>IF(Principio134[[#This Row],[Respuesta]]="Sí","Conformidad",IF(Principio134[[#This Row],[Respuesta]]="No","No conforme","No Aplica"))</f>
        <v>No Aplica</v>
      </c>
      <c r="H30" s="49" t="str">
        <f>IF(Principio134[[#This Row],[Respuesta]]="No",Respuestas!I105," ")</f>
        <v xml:space="preserve"> </v>
      </c>
      <c r="I30" s="50" t="str">
        <f>+IF($F30=Respuestas!$G$3,Respuestas!$H105,IF($F30=Respuestas!$G$5,Respuestas!$H$5,Respuestas!$H$2))</f>
        <v>En espera de su respuesta</v>
      </c>
    </row>
    <row r="31" spans="1:9" ht="45" x14ac:dyDescent="0.35">
      <c r="A31" s="62">
        <f>Respuestas!C106</f>
        <v>68</v>
      </c>
      <c r="B31" s="62" t="str">
        <f>Respuestas!D106</f>
        <v>3.6</v>
      </c>
      <c r="C31" s="63" t="str">
        <f>Respuestas!F106</f>
        <v>¿Uso los conocimientos tradicionales y propiedad intelectual de los Pueblos Indígenas solo con su consentimiento libre, previo e informado?</v>
      </c>
      <c r="D31" s="64" t="str">
        <f>+Respuestas!E106</f>
        <v>CMC</v>
      </c>
      <c r="E31" s="72"/>
      <c r="F31" s="47"/>
      <c r="G31" s="48" t="str">
        <f>IF(Principio134[[#This Row],[Respuesta]]="Sí","Conformidad",IF(Principio134[[#This Row],[Respuesta]]="No","No conforme","No Aplica"))</f>
        <v>No Aplica</v>
      </c>
      <c r="H31" s="49" t="str">
        <f>IF(Principio134[[#This Row],[Respuesta]]="No",Respuestas!I106," ")</f>
        <v xml:space="preserve"> </v>
      </c>
      <c r="I31" s="50" t="str">
        <f>+IF($F31=Respuestas!$G$3,Respuestas!$H106,IF($F31=Respuestas!$G$5,Respuestas!$H$5,Respuestas!$H$2))</f>
        <v>En espera de su respuesta</v>
      </c>
    </row>
    <row r="32" spans="1:9" x14ac:dyDescent="0.35">
      <c r="A32" s="62"/>
      <c r="B32" s="62"/>
      <c r="C32" s="63"/>
      <c r="D32" s="64"/>
      <c r="E32" s="70"/>
      <c r="F32" s="77">
        <f>+F31</f>
        <v>0</v>
      </c>
      <c r="G32" s="76" t="str">
        <f>IF(Principio134[[#This Row],[Respuesta]]="Sí","Conformidad",IF(Principio134[[#This Row],[Respuesta]]="No","No conforme","No Aplica"))</f>
        <v>No Aplica</v>
      </c>
      <c r="H32" s="49" t="str">
        <f>IF(Principio134[[#This Row],[Respuesta]]="No",Respuestas!I106," ")</f>
        <v xml:space="preserve"> </v>
      </c>
      <c r="I32" s="50" t="str">
        <f>+IF($F32=Respuestas!$G$3,Respuestas!$H107,IF($F32=Respuestas!$G$5,Respuestas!$H$5,Respuestas!$H$2))</f>
        <v>En espera de su respuesta</v>
      </c>
    </row>
    <row r="33" spans="1:9" ht="30" x14ac:dyDescent="0.35">
      <c r="A33" s="62">
        <f>Respuestas!C108</f>
        <v>69</v>
      </c>
      <c r="B33" s="62" t="str">
        <f>Respuestas!D108</f>
        <v>3.6</v>
      </c>
      <c r="C33" s="63" t="str">
        <f>Respuestas!F108</f>
        <v>¿Compenso a los Pueblos Indígenas por el uso de sus conocimientos tradicionales y propiedad intelectual?</v>
      </c>
      <c r="D33" s="64" t="str">
        <f>+Respuestas!E108</f>
        <v>CMC</v>
      </c>
      <c r="E33" s="70"/>
      <c r="F33" s="53"/>
      <c r="G33" s="48" t="str">
        <f>IF(Principio134[[#This Row],[Respuesta]]="Sí","Conformidad",IF(Principio134[[#This Row],[Respuesta]]="No","No conforme","No Aplica"))</f>
        <v>No Aplica</v>
      </c>
      <c r="H33" s="49" t="str">
        <f>IF(Principio134[[#This Row],[Respuesta]]="No",Respuestas!I108," ")</f>
        <v xml:space="preserve"> </v>
      </c>
      <c r="I33" s="50" t="str">
        <f>+IF($F33=Respuestas!$G$3,Respuestas!$H108,IF($F33=Respuestas!$G$5,Respuestas!$H$5,Respuestas!$H$2))</f>
        <v>En espera de su respuesta</v>
      </c>
    </row>
  </sheetData>
  <sheetProtection algorithmName="SHA-512" hashValue="MVYgUm3pAExqz7utZVnhWNiW1R1KWwbsM6Ob1Pef/at8awJcxjJhPoxMmHp2XhWa8aUXEheopXUOWc4rztsXVA==" saltValue="WUNp8vGK/UuOEk3O8IEXpw==" spinCount="100000" sheet="1" formatCells="0" formatRows="0" autoFilter="0" pivotTables="0"/>
  <mergeCells count="4">
    <mergeCell ref="A1:I1"/>
    <mergeCell ref="A2:I2"/>
    <mergeCell ref="A3:I3"/>
    <mergeCell ref="A5:I10"/>
  </mergeCells>
  <conditionalFormatting sqref="A13:C33">
    <cfRule type="expression" dxfId="79" priority="4">
      <formula>$D13="CMC"</formula>
    </cfRule>
  </conditionalFormatting>
  <conditionalFormatting sqref="A13:D33">
    <cfRule type="expression" dxfId="78" priority="3">
      <formula>$D13="CC"</formula>
    </cfRule>
  </conditionalFormatting>
  <conditionalFormatting sqref="D13:D33">
    <cfRule type="containsText" dxfId="77" priority="5" operator="containsText" text="CMC">
      <formula>NOT(ISERROR(SEARCH("CMC",D13)))</formula>
    </cfRule>
    <cfRule type="containsText" dxfId="76" priority="6" operator="containsText" text="CC">
      <formula>NOT(ISERROR(SEARCH("CC",D13)))</formula>
    </cfRule>
  </conditionalFormatting>
  <conditionalFormatting sqref="G13:G33">
    <cfRule type="containsText" dxfId="75" priority="7" operator="containsText" text="Conformidad">
      <formula>NOT(ISERROR(SEARCH("Conformidad",G13)))</formula>
    </cfRule>
    <cfRule type="containsText" dxfId="74" priority="8" operator="containsText" text="No conforme">
      <formula>NOT(ISERROR(SEARCH("No conforme",G13)))</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A68EE149-A930-4AED-97B3-FE310F18A06C}">
          <x14:formula1>
            <xm:f>Respuestas!$A$1:$A$4</xm:f>
          </x14:formula1>
          <xm:sqref>F13:F33</xm:sqref>
        </x14:dataValidation>
      </x14:dataValidations>
    </ext>
    <ext xmlns:x15="http://schemas.microsoft.com/office/spreadsheetml/2010/11/main" uri="{3A4CF648-6AED-40f4-86FF-DC5316D8AED3}">
      <x14:slicerList xmlns:x14="http://schemas.microsoft.com/office/spreadsheetml/2009/9/main">
        <x14:slicer r:id="rId3"/>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7CAB8-D017-4C16-A4FE-7DF34881E5A8}">
  <sheetPr>
    <tabColor rgb="FF78BE20"/>
  </sheetPr>
  <dimension ref="A1:I44"/>
  <sheetViews>
    <sheetView showZeros="0" zoomScale="50" zoomScaleNormal="50" workbookViewId="0">
      <pane xSplit="9" ySplit="12" topLeftCell="J13" activePane="bottomRight" state="frozen"/>
      <selection pane="topRight" activeCell="J1" sqref="J1"/>
      <selection pane="bottomLeft" activeCell="A13" sqref="A13"/>
      <selection pane="bottomRight" activeCell="A3" sqref="A3:I3"/>
    </sheetView>
  </sheetViews>
  <sheetFormatPr defaultColWidth="11.54296875" defaultRowHeight="15" x14ac:dyDescent="0.35"/>
  <cols>
    <col min="1" max="1" width="15" style="68" bestFit="1" customWidth="1"/>
    <col min="2" max="2" width="8.26953125" style="68" bestFit="1" customWidth="1"/>
    <col min="3" max="3" width="60.7265625" style="68" customWidth="1"/>
    <col min="4" max="4" width="5.54296875" style="68" customWidth="1"/>
    <col min="5" max="5" width="9.453125" style="68" hidden="1" customWidth="1"/>
    <col min="6" max="6" width="10.54296875" style="68" customWidth="1"/>
    <col min="7" max="7" width="20.7265625" style="68" bestFit="1" customWidth="1"/>
    <col min="8" max="8" width="15.54296875" style="68" customWidth="1"/>
    <col min="9" max="9" width="69.453125" style="68" customWidth="1"/>
    <col min="10" max="16384" width="11.54296875" style="68"/>
  </cols>
  <sheetData>
    <row r="1" spans="1:9" ht="24.5" x14ac:dyDescent="0.35">
      <c r="A1" s="184" t="s">
        <v>576</v>
      </c>
      <c r="B1" s="185"/>
      <c r="C1" s="185"/>
      <c r="D1" s="185"/>
      <c r="E1" s="185"/>
      <c r="F1" s="185"/>
      <c r="G1" s="185"/>
      <c r="H1" s="185"/>
      <c r="I1" s="186"/>
    </row>
    <row r="2" spans="1:9" ht="43.15" customHeight="1" x14ac:dyDescent="0.35">
      <c r="A2" s="182" t="s">
        <v>585</v>
      </c>
      <c r="B2" s="183"/>
      <c r="C2" s="183"/>
      <c r="D2" s="183"/>
      <c r="E2" s="183"/>
      <c r="F2" s="183"/>
      <c r="G2" s="183"/>
      <c r="H2" s="183"/>
      <c r="I2" s="183"/>
    </row>
    <row r="3" spans="1:9" x14ac:dyDescent="0.35">
      <c r="A3" s="180" t="s">
        <v>687</v>
      </c>
      <c r="B3" s="180"/>
      <c r="C3" s="180"/>
      <c r="D3" s="180"/>
      <c r="E3" s="180"/>
      <c r="F3" s="180"/>
      <c r="G3" s="180"/>
      <c r="H3" s="180"/>
      <c r="I3" s="180"/>
    </row>
    <row r="4" spans="1:9" ht="5.15" customHeight="1" x14ac:dyDescent="0.35">
      <c r="A4" s="1"/>
      <c r="B4" s="1"/>
      <c r="C4" s="1"/>
      <c r="D4" s="1"/>
      <c r="E4" s="1"/>
      <c r="F4" s="1"/>
      <c r="G4" s="1"/>
      <c r="H4" s="1"/>
      <c r="I4" s="1"/>
    </row>
    <row r="5" spans="1:9" x14ac:dyDescent="0.35">
      <c r="A5" s="181"/>
      <c r="B5" s="181"/>
      <c r="C5" s="181"/>
      <c r="D5" s="181"/>
      <c r="E5" s="181"/>
      <c r="F5" s="181"/>
      <c r="G5" s="181"/>
      <c r="H5" s="181"/>
      <c r="I5" s="181"/>
    </row>
    <row r="6" spans="1:9" x14ac:dyDescent="0.35">
      <c r="A6" s="181"/>
      <c r="B6" s="181"/>
      <c r="C6" s="181"/>
      <c r="D6" s="181"/>
      <c r="E6" s="181"/>
      <c r="F6" s="181"/>
      <c r="G6" s="181"/>
      <c r="H6" s="181"/>
      <c r="I6" s="181"/>
    </row>
    <row r="7" spans="1:9" x14ac:dyDescent="0.35">
      <c r="A7" s="181"/>
      <c r="B7" s="181"/>
      <c r="C7" s="181"/>
      <c r="D7" s="181"/>
      <c r="E7" s="181"/>
      <c r="F7" s="181"/>
      <c r="G7" s="181"/>
      <c r="H7" s="181"/>
      <c r="I7" s="181"/>
    </row>
    <row r="8" spans="1:9" x14ac:dyDescent="0.35">
      <c r="A8" s="181"/>
      <c r="B8" s="181"/>
      <c r="C8" s="181"/>
      <c r="D8" s="181"/>
      <c r="E8" s="181"/>
      <c r="F8" s="181"/>
      <c r="G8" s="181"/>
      <c r="H8" s="181"/>
      <c r="I8" s="181"/>
    </row>
    <row r="9" spans="1:9" x14ac:dyDescent="0.35">
      <c r="A9" s="181"/>
      <c r="B9" s="181"/>
      <c r="C9" s="181"/>
      <c r="D9" s="181"/>
      <c r="E9" s="181"/>
      <c r="F9" s="181"/>
      <c r="G9" s="181"/>
      <c r="H9" s="181"/>
      <c r="I9" s="181"/>
    </row>
    <row r="10" spans="1:9" x14ac:dyDescent="0.35">
      <c r="A10" s="181"/>
      <c r="B10" s="181"/>
      <c r="C10" s="181"/>
      <c r="D10" s="181"/>
      <c r="E10" s="181"/>
      <c r="F10" s="181"/>
      <c r="G10" s="181"/>
      <c r="H10" s="181"/>
      <c r="I10" s="181"/>
    </row>
    <row r="11" spans="1:9" ht="5.15" customHeight="1" x14ac:dyDescent="0.35">
      <c r="A11" s="35"/>
      <c r="B11" s="35"/>
      <c r="C11" s="35"/>
      <c r="D11" s="35"/>
      <c r="E11" s="35"/>
      <c r="F11" s="35"/>
      <c r="G11" s="35"/>
      <c r="H11" s="35"/>
      <c r="I11" s="35"/>
    </row>
    <row r="12" spans="1:9" ht="15.5" thickBot="1" x14ac:dyDescent="0.4">
      <c r="A12" s="36" t="s">
        <v>578</v>
      </c>
      <c r="B12" s="37" t="s">
        <v>13</v>
      </c>
      <c r="C12" s="60" t="s">
        <v>579</v>
      </c>
      <c r="D12" s="38" t="s">
        <v>14</v>
      </c>
      <c r="E12" s="38" t="s">
        <v>580</v>
      </c>
      <c r="F12" s="39" t="s">
        <v>16</v>
      </c>
      <c r="G12" s="38" t="s">
        <v>581</v>
      </c>
      <c r="H12" s="38" t="s">
        <v>18</v>
      </c>
      <c r="I12" s="138" t="s">
        <v>582</v>
      </c>
    </row>
    <row r="13" spans="1:9" ht="45.5" thickTop="1" x14ac:dyDescent="0.35">
      <c r="A13" s="62">
        <f>Respuestas!C109</f>
        <v>70</v>
      </c>
      <c r="B13" s="62" t="str">
        <f>Respuestas!D109</f>
        <v>4.1</v>
      </c>
      <c r="C13" s="63" t="str">
        <f>Respuestas!F109</f>
        <v>¿Cuento con una identificación de las Comunidades Locales dentro de mi Unidad de Manejo o en sus alrededores y que pueden verse afectados por mis actividades?</v>
      </c>
      <c r="D13" s="64" t="str">
        <f>+Respuestas!E109</f>
        <v>CC</v>
      </c>
      <c r="E13" s="41"/>
      <c r="F13" s="42"/>
      <c r="G13" s="43" t="str">
        <f>IF(Principio1345[[#This Row],[Respuesta]]="Sí","Conformidad",IF(Principio1345[[#This Row],[Respuesta]]="No","No conforme","No Aplica"))</f>
        <v>No Aplica</v>
      </c>
      <c r="H13" s="44" t="str">
        <f>IF(Principio1345[[#This Row],[Respuesta]]="No",Respuestas!I109," ")</f>
        <v xml:space="preserve"> </v>
      </c>
      <c r="I13" s="45" t="str">
        <f>+IF($F13=Respuestas!$G$3,Respuestas!$H109,IF($F13=Respuestas!$G$5,Respuestas!$H$5,Respuestas!$H$2))</f>
        <v>En espera de su respuesta</v>
      </c>
    </row>
    <row r="14" spans="1:9" ht="30" x14ac:dyDescent="0.35">
      <c r="A14" s="62">
        <f>Respuestas!C110</f>
        <v>71</v>
      </c>
      <c r="B14" s="62" t="str">
        <f>Respuestas!D110</f>
        <v>4.1</v>
      </c>
      <c r="C14" s="63" t="str">
        <f>Respuestas!F110</f>
        <v>¿Identifica la evaluación de alguna Comunidad Local, potencialmente afectada por mis actividades?</v>
      </c>
      <c r="D14" s="64" t="str">
        <f>+Respuestas!E110</f>
        <v>CC</v>
      </c>
      <c r="E14" s="46"/>
      <c r="F14" s="47"/>
      <c r="G14" s="48" t="str">
        <f>IF(Principio1345[[#This Row],[Respuesta]]="No","Conformidad",IF(Principio1345[[#This Row],[Respuesta]]="Sí","No conforme","No Aplica"))</f>
        <v>No Aplica</v>
      </c>
      <c r="H14" s="49" t="str">
        <f>IF(Principio1345[[#This Row],[Respuesta]]="Sí",Respuestas!I110," ")</f>
        <v xml:space="preserve"> </v>
      </c>
      <c r="I14" s="50" t="str">
        <f>+IF($F14=Respuestas!$G$2,Respuestas!$H110,IF($F14=Respuestas!$G$5,Respuestas!$H$5,Respuestas!$H$8))</f>
        <v>En espera de su respuesta</v>
      </c>
    </row>
    <row r="15" spans="1:9" ht="45" x14ac:dyDescent="0.35">
      <c r="A15" s="62">
        <f>Respuestas!C111</f>
        <v>72</v>
      </c>
      <c r="B15" s="62" t="str">
        <f>Respuestas!D111</f>
        <v>4.1</v>
      </c>
      <c r="C15" s="63" t="str">
        <f>Respuestas!F111</f>
        <v>¿He documentado y mapeado los derechos (consuetudinarios y otros)y obligaciones aplicables de las Comunidades Locales?</v>
      </c>
      <c r="D15" s="64" t="str">
        <f>+Respuestas!E111</f>
        <v>CC</v>
      </c>
      <c r="E15" s="46"/>
      <c r="F15" s="51"/>
      <c r="G15" s="48" t="str">
        <f>IF(Principio1345[[#This Row],[Respuesta]]="Sí","Conformidad",IF(Principio1345[[#This Row],[Respuesta]]="No","No conforme","No Aplica"))</f>
        <v>No Aplica</v>
      </c>
      <c r="H15" s="49" t="str">
        <f>IF(Principio1345[[#This Row],[Respuesta]]="No",Respuestas!I111," ")</f>
        <v xml:space="preserve"> </v>
      </c>
      <c r="I15" s="50" t="str">
        <f>+IF($F15=Respuestas!$G$3,Respuestas!$H111,IF($F15=Respuestas!$G$5,Respuestas!$H$5,Respuestas!$H$2))</f>
        <v>En espera de su respuesta</v>
      </c>
    </row>
    <row r="16" spans="1:9" x14ac:dyDescent="0.35">
      <c r="A16" s="62"/>
      <c r="B16" s="62"/>
      <c r="C16" s="63"/>
      <c r="D16" s="64"/>
      <c r="E16" s="46"/>
      <c r="F16" s="76">
        <f>+F15</f>
        <v>0</v>
      </c>
      <c r="G16" s="76" t="str">
        <f>IF(Principio1345[[#This Row],[Respuesta]]="Sí","Conformidad",IF(Principio1345[[#This Row],[Respuesta]]="No","No conforme","No Aplica"))</f>
        <v>No Aplica</v>
      </c>
      <c r="H16" s="49" t="str">
        <f>IF(Principio1345[[#This Row],[Respuesta]]="No",Respuestas!I112," ")</f>
        <v xml:space="preserve"> </v>
      </c>
      <c r="I16" s="50" t="str">
        <f>+IF($F16=Respuestas!$G$3,Respuestas!$H112,IF($F16=Respuestas!$G$5,Respuestas!$H$5,Respuestas!$H$2))</f>
        <v>En espera de su respuesta</v>
      </c>
    </row>
    <row r="17" spans="1:9" ht="60" x14ac:dyDescent="0.35">
      <c r="A17" s="62">
        <f>Respuestas!C113</f>
        <v>74</v>
      </c>
      <c r="B17" s="62" t="str">
        <f>Respuestas!D113</f>
        <v>4.2</v>
      </c>
      <c r="C17" s="63" t="str">
        <f>Respuestas!F113</f>
        <v>¿He informado a las Comunidades Locales cuándo, dónde y cómo pueden hacer comentarios y solicitar la modificación de las actividades de manejo en la medida necesaria para proteger sus derechos, recursos, tierras y territorios?</v>
      </c>
      <c r="D17" s="64" t="str">
        <f>+Respuestas!E113</f>
        <v>CC</v>
      </c>
      <c r="E17" s="52"/>
      <c r="F17" s="53"/>
      <c r="G17" s="48" t="str">
        <f>IF(Principio1345[[#This Row],[Respuesta]]="Sí","Conformidad",IF(Principio1345[[#This Row],[Respuesta]]="No","No conforme","No Aplica"))</f>
        <v>No Aplica</v>
      </c>
      <c r="H17" s="49" t="str">
        <f>IF(Principio1345[[#This Row],[Respuesta]]="No",Respuestas!I113," ")</f>
        <v xml:space="preserve"> </v>
      </c>
      <c r="I17" s="50" t="str">
        <f>+IF($F17=Respuestas!$G$3,Respuestas!$H113,IF($F17=Respuestas!$G$5,Respuestas!$H$5,Respuestas!$H$2))</f>
        <v>En espera de su respuesta</v>
      </c>
    </row>
    <row r="18" spans="1:9" ht="30" x14ac:dyDescent="0.35">
      <c r="A18" s="62">
        <f>Respuestas!C114</f>
        <v>75</v>
      </c>
      <c r="B18" s="62" t="str">
        <f>Respuestas!D114</f>
        <v>4.2</v>
      </c>
      <c r="C18" s="63" t="str">
        <f>Respuestas!F114</f>
        <v>¿Cuento con mecanismos para asegurarme de que no violo los derechos de las Comunidades Locales?</v>
      </c>
      <c r="D18" s="64" t="str">
        <f>+Respuestas!E114</f>
        <v>CC</v>
      </c>
      <c r="E18" s="46"/>
      <c r="F18" s="47"/>
      <c r="G18" s="48" t="str">
        <f>IF(Principio1345[[#This Row],[Respuesta]]="Sí","Conformidad",IF(Principio1345[[#This Row],[Respuesta]]="No","No conforme","No Aplica"))</f>
        <v>No Aplica</v>
      </c>
      <c r="H18" s="49" t="str">
        <f>IF(Principio1345[[#This Row],[Respuesta]]="No",Respuestas!I114," ")</f>
        <v xml:space="preserve"> </v>
      </c>
      <c r="I18" s="50" t="str">
        <f>+IF($F18=Respuestas!$G$3,Respuestas!$H114,IF($F18=Respuestas!$G$5,Respuestas!$H$5,Respuestas!$H$2))</f>
        <v>En espera de su respuesta</v>
      </c>
    </row>
    <row r="19" spans="1:9" ht="45" x14ac:dyDescent="0.35">
      <c r="A19" s="62">
        <f>Respuestas!C115</f>
        <v>76</v>
      </c>
      <c r="B19" s="62" t="str">
        <f>Respuestas!D115</f>
        <v>4.2</v>
      </c>
      <c r="C19" s="63" t="str">
        <f>Respuestas!F115</f>
        <v>Si mis actividades de manejo forestal violan los derechos de las Comunidades Locales, ¿Detengo las actividades de manejo y corrijo la situación?</v>
      </c>
      <c r="D19" s="64" t="str">
        <f>+Respuestas!E115</f>
        <v>CC</v>
      </c>
      <c r="E19" s="46"/>
      <c r="F19" s="47"/>
      <c r="G19" s="48" t="str">
        <f>IF(Principio1345[[#This Row],[Respuesta]]="Sí","Conformidad",IF(Principio1345[[#This Row],[Respuesta]]="No","No conforme","No Aplica"))</f>
        <v>No Aplica</v>
      </c>
      <c r="H19" s="49" t="str">
        <f>IF(Principio1345[[#This Row],[Respuesta]]="No",Respuestas!I115," ")</f>
        <v xml:space="preserve"> </v>
      </c>
      <c r="I19" s="50" t="str">
        <f>+IF($F19=Respuestas!$G$3,Respuestas!$H115,IF($F19=Respuestas!$G$5,Respuestas!$H$5,Respuestas!$H$2))</f>
        <v>En espera de su respuesta</v>
      </c>
    </row>
    <row r="20" spans="1:9" ht="45" x14ac:dyDescent="0.35">
      <c r="A20" s="62">
        <f>Respuestas!C116</f>
        <v>77</v>
      </c>
      <c r="B20" s="62" t="str">
        <f>Respuestas!D116</f>
        <v>4.X</v>
      </c>
      <c r="C20" s="63" t="str">
        <f>Respuestas!F116</f>
        <v>Si mis actividades de manejo forestal pueden afectar a los derechos de los Pueblos Tradicionales, ¿Ellos han dado su consentimiento libre, previo e informado?</v>
      </c>
      <c r="D20" s="64" t="str">
        <f>+Respuestas!E116</f>
        <v>CC</v>
      </c>
      <c r="E20" s="46"/>
      <c r="F20" s="47"/>
      <c r="G20" s="48" t="str">
        <f>IF(Principio1345[[#This Row],[Respuesta]]="Sí","Conformidad",IF(Principio1345[[#This Row],[Respuesta]]="No","No conforme","No Aplica"))</f>
        <v>No Aplica</v>
      </c>
      <c r="H20" s="49" t="str">
        <f>IF(Principio1345[[#This Row],[Respuesta]]="No",Respuestas!I116," ")</f>
        <v xml:space="preserve"> </v>
      </c>
      <c r="I20" s="50" t="str">
        <f>+IF($F20=Respuestas!$G$3,Respuestas!$H116,IF($F20=Respuestas!$G$5,Respuestas!$H$5,Respuestas!$H$2))</f>
        <v>En espera de su respuesta</v>
      </c>
    </row>
    <row r="21" spans="1:9" x14ac:dyDescent="0.35">
      <c r="A21" s="62">
        <f>Respuestas!C117</f>
        <v>78</v>
      </c>
      <c r="B21" s="62" t="str">
        <f>Respuestas!D117</f>
        <v>4.3</v>
      </c>
      <c r="C21" s="63" t="str">
        <f>Respuestas!F117</f>
        <v>¿Prefiero utilizar trabajadores y servicios locales?</v>
      </c>
      <c r="D21" s="64" t="str">
        <f>+Respuestas!E117</f>
        <v>CMC</v>
      </c>
      <c r="E21" s="46"/>
      <c r="F21" s="47"/>
      <c r="G21" s="48" t="str">
        <f>IF(Principio1345[[#This Row],[Respuesta]]="Sí","Conformidad",IF(Principio1345[[#This Row],[Respuesta]]="No","No conforme","No Aplica"))</f>
        <v>No Aplica</v>
      </c>
      <c r="H21" s="49" t="str">
        <f>IF(Principio1345[[#This Row],[Respuesta]]="No",Respuestas!I117," ")</f>
        <v xml:space="preserve"> </v>
      </c>
      <c r="I21" s="50" t="str">
        <f>+IF($F21=Respuestas!$G$3,Respuestas!$H117,IF($F21=Respuestas!$G$5,Respuestas!$H$5,Respuestas!$H$2))</f>
        <v>En espera de su respuesta</v>
      </c>
    </row>
    <row r="22" spans="1:9" x14ac:dyDescent="0.35">
      <c r="A22" s="62"/>
      <c r="B22" s="62"/>
      <c r="C22" s="63"/>
      <c r="D22" s="64"/>
      <c r="E22" s="46"/>
      <c r="F22" s="76">
        <f>+F21</f>
        <v>0</v>
      </c>
      <c r="G22" s="76" t="str">
        <f>IF(Principio1345[[#This Row],[Respuesta]]="Sí","Conformidad",IF(Principio1345[[#This Row],[Respuesta]]="No","No conforme","No Aplica"))</f>
        <v>No Aplica</v>
      </c>
      <c r="H22" s="49" t="str">
        <f>IF(Principio1345[[#This Row],[Respuesta]]="No",Respuestas!I118," ")</f>
        <v xml:space="preserve"> </v>
      </c>
      <c r="I22" s="50" t="str">
        <f>+IF($F22=Respuestas!$G$3,Respuestas!$H118,IF($F22=Respuestas!$G$5,Respuestas!$H$5,Respuestas!$H$2))</f>
        <v>En espera de su respuesta</v>
      </c>
    </row>
    <row r="23" spans="1:9" ht="45" x14ac:dyDescent="0.35">
      <c r="A23" s="62">
        <f>Respuestas!C119</f>
        <v>79</v>
      </c>
      <c r="B23" s="81" t="str">
        <f>Respuestas!D119</f>
        <v>4.4</v>
      </c>
      <c r="C23" s="63" t="str">
        <f>Respuestas!F119</f>
        <v>¿Identifico con el involucramiento culturalmente apropiado de las Comunidades Locales las oportunidades de desarrollo social y económico local?</v>
      </c>
      <c r="D23" s="81" t="str">
        <f>+Respuestas!E119</f>
        <v>CMC</v>
      </c>
      <c r="E23" s="69"/>
      <c r="F23" s="51"/>
      <c r="G23" s="19" t="str">
        <f>IF(Principio1345[[#This Row],[Respuesta]]="Sí","Conformidad",IF(Principio1345[[#This Row],[Respuesta]]="No","No conforme","No Aplica"))</f>
        <v>No Aplica</v>
      </c>
      <c r="H23" s="49" t="str">
        <f>IF(Principio1345[[#This Row],[Respuesta]]="No",Respuestas!I119," ")</f>
        <v xml:space="preserve"> </v>
      </c>
      <c r="I23" s="50" t="str">
        <f>+IF($F23=Respuestas!$G$3,Respuestas!$H119,IF($F23=Respuestas!$G$5,Respuestas!$H$5,Respuestas!$H$2))</f>
        <v>En espera de su respuesta</v>
      </c>
    </row>
    <row r="24" spans="1:9" ht="30" x14ac:dyDescent="0.35">
      <c r="A24" s="62">
        <f>Respuestas!C120</f>
        <v>80</v>
      </c>
      <c r="B24" s="62" t="str">
        <f>Respuestas!D120</f>
        <v>4.4</v>
      </c>
      <c r="C24" s="63" t="str">
        <f>Respuestas!F120</f>
        <v>¿Participo en actividades de desarrollo social y económico en mi comunidad o región?</v>
      </c>
      <c r="D24" s="64" t="str">
        <f>+Respuestas!E120</f>
        <v>CMC</v>
      </c>
      <c r="E24" s="54"/>
      <c r="F24" s="47"/>
      <c r="G24" s="48" t="str">
        <f>IF(Principio1345[[#This Row],[Respuesta]]="Sí","Conformidad",IF(Principio1345[[#This Row],[Respuesta]]="No","No conforme","No Aplica"))</f>
        <v>No Aplica</v>
      </c>
      <c r="H24" s="49" t="str">
        <f>IF(Principio1345[[#This Row],[Respuesta]]="No",Respuestas!I120," ")</f>
        <v xml:space="preserve"> </v>
      </c>
      <c r="I24" s="50" t="str">
        <f>+IF($F24=Respuestas!$G$3,Respuestas!$H120,IF($F24=Respuestas!$G$5,Respuestas!$H$5,Respuestas!$H$2))</f>
        <v>En espera de su respuesta</v>
      </c>
    </row>
    <row r="25" spans="1:9" x14ac:dyDescent="0.35">
      <c r="A25" s="62"/>
      <c r="B25" s="62"/>
      <c r="C25" s="63"/>
      <c r="D25" s="64"/>
      <c r="E25" s="46"/>
      <c r="F25" s="77">
        <f>+F24</f>
        <v>0</v>
      </c>
      <c r="G25" s="76" t="str">
        <f>IF(Principio1345[[#This Row],[Respuesta]]="Sí","Conformidad",IF(Principio1345[[#This Row],[Respuesta]]="No","No conforme","No Aplica"))</f>
        <v>No Aplica</v>
      </c>
      <c r="H25" s="49" t="str">
        <f>IF(Principio1345[[#This Row],[Respuesta]]="No",Respuestas!I121," ")</f>
        <v xml:space="preserve"> </v>
      </c>
      <c r="I25" s="50" t="str">
        <f>+IF($F25=Respuestas!$G$3,Respuestas!$H121,IF($F25=Respuestas!$G$5,Respuestas!$H$5,Respuestas!$H$2))</f>
        <v>En espera de su respuesta</v>
      </c>
    </row>
    <row r="26" spans="1:9" ht="60" x14ac:dyDescent="0.35">
      <c r="A26" s="62">
        <f>Respuestas!C122</f>
        <v>81</v>
      </c>
      <c r="B26" s="62" t="str">
        <f>Respuestas!D122</f>
        <v>4.5</v>
      </c>
      <c r="C26" s="63" t="str">
        <f>Respuestas!F122</f>
        <v>¿Identifico, con el involucramiento culturalmente apropiado de las Comunidades Locales, si mis actividades de manejo forestal generan impactos negativos significativos en las Comunidades Locales?</v>
      </c>
      <c r="D26" s="64" t="str">
        <f>+Respuestas!E122</f>
        <v>CMC</v>
      </c>
      <c r="E26" s="54"/>
      <c r="F26" s="47"/>
      <c r="G26" s="48" t="str">
        <f>IF(Principio1345[[#This Row],[Respuesta]]="Sí","Conformidad",IF(Principio1345[[#This Row],[Respuesta]]="No","No conforme","No Aplica"))</f>
        <v>No Aplica</v>
      </c>
      <c r="H26" s="49" t="str">
        <f>IF(Principio1345[[#This Row],[Respuesta]]="No",Respuestas!I122," ")</f>
        <v xml:space="preserve"> </v>
      </c>
      <c r="I26" s="50" t="str">
        <f>+IF($F26=Respuestas!$G$3,Respuestas!$H122,IF($F26=Respuestas!$G$5,Respuestas!$H$5,Respuestas!$H$2))</f>
        <v>En espera de su respuesta</v>
      </c>
    </row>
    <row r="27" spans="1:9" ht="60" x14ac:dyDescent="0.35">
      <c r="A27" s="62">
        <f>Respuestas!C123</f>
        <v>82</v>
      </c>
      <c r="B27" s="62" t="str">
        <f>Respuestas!D123</f>
        <v>4.5</v>
      </c>
      <c r="C27" s="63" t="str">
        <f>Respuestas!F123</f>
        <v>¿Cuento con medidas de prevención desarrolladas con el involucramiento culturalmente apropiado de las Comunidades Locales, para evitar que ocurran impactos negativos significativos?</v>
      </c>
      <c r="D27" s="64" t="str">
        <f>+Respuestas!E123</f>
        <v>CMC</v>
      </c>
      <c r="E27" s="46"/>
      <c r="F27" s="47"/>
      <c r="G27" s="48" t="str">
        <f>IF(Principio1345[[#This Row],[Respuesta]]="Sí","Conformidad",IF(Principio1345[[#This Row],[Respuesta]]="No","No conforme","No Aplica"))</f>
        <v>No Aplica</v>
      </c>
      <c r="H27" s="49" t="str">
        <f>IF(Principio1345[[#This Row],[Respuesta]]="No",Respuestas!I123," ")</f>
        <v xml:space="preserve"> </v>
      </c>
      <c r="I27" s="50" t="str">
        <f>+IF($F27=Respuestas!$G$3,Respuestas!$H123,IF($F27=Respuestas!$G$5,Respuestas!$H$5,Respuestas!$H$2))</f>
        <v>En espera de su respuesta</v>
      </c>
    </row>
    <row r="28" spans="1:9" ht="30" x14ac:dyDescent="0.35">
      <c r="A28" s="62">
        <f>Respuestas!C124</f>
        <v>83</v>
      </c>
      <c r="B28" s="62" t="str">
        <f>Respuestas!D124</f>
        <v>4.5</v>
      </c>
      <c r="C28" s="63" t="str">
        <f>Respuestas!F124</f>
        <v>¿He tratado de arreglar los impactos negativos significativos que han generado mi actividades?</v>
      </c>
      <c r="D28" s="64" t="str">
        <f>+Respuestas!E124</f>
        <v>CMC</v>
      </c>
      <c r="E28" s="41"/>
      <c r="F28" s="55"/>
      <c r="G28" s="48" t="str">
        <f>IF(Principio1345[[#This Row],[Respuesta]]="Sí","Conformidad",IF(Principio1345[[#This Row],[Respuesta]]="No","No conforme","No Aplica"))</f>
        <v>No Aplica</v>
      </c>
      <c r="H28" s="49" t="str">
        <f>IF(Principio1345[[#This Row],[Respuesta]]="No",Respuestas!I124," ")</f>
        <v xml:space="preserve"> </v>
      </c>
      <c r="I28" s="50" t="str">
        <f>+IF($F28=Respuestas!$G$3,Respuestas!$H124,IF($F28=Respuestas!$G$5,Respuestas!$H$5,Respuestas!$H$2))</f>
        <v>En espera de su respuesta</v>
      </c>
    </row>
    <row r="29" spans="1:9" ht="45" x14ac:dyDescent="0.35">
      <c r="A29" s="62">
        <f>Respuestas!C125</f>
        <v>84</v>
      </c>
      <c r="B29" s="62" t="str">
        <f>Respuestas!D125</f>
        <v>4.6</v>
      </c>
      <c r="C29" s="63" t="str">
        <f>Respuestas!F125</f>
        <v xml:space="preserve">¿Tengo un procedimiento que me ayude a abordar las controversias que puedan surgir con las Comunidades Locales? </v>
      </c>
      <c r="D29" s="64" t="str">
        <f>+Respuestas!E125</f>
        <v>CC</v>
      </c>
      <c r="E29" s="54"/>
      <c r="F29" s="47"/>
      <c r="G29" s="48" t="str">
        <f>IF(Principio1345[[#This Row],[Respuesta]]="Sí","Conformidad",IF(Principio1345[[#This Row],[Respuesta]]="No","No conforme","No Aplica"))</f>
        <v>No Aplica</v>
      </c>
      <c r="H29" s="49" t="str">
        <f>IF(Principio1345[[#This Row],[Respuesta]]="No",Respuestas!I125," ")</f>
        <v xml:space="preserve"> </v>
      </c>
      <c r="I29" s="50" t="str">
        <f>+IF($F29=Respuestas!$G$3,Respuestas!$H125,IF($F29=Respuestas!$G$5,Respuestas!$H$5,Respuestas!$H$2))</f>
        <v>En espera de su respuesta</v>
      </c>
    </row>
    <row r="30" spans="1:9" ht="30" x14ac:dyDescent="0.35">
      <c r="A30" s="62">
        <f>Respuestas!C126</f>
        <v>85</v>
      </c>
      <c r="B30" s="62" t="str">
        <f>Respuestas!D126</f>
        <v>4.6</v>
      </c>
      <c r="C30" s="63" t="str">
        <f>Respuestas!F126</f>
        <v>¿Involucro de forma culturalmente apropiada a las Comunidades Locales en la elaboración del procedimiento?</v>
      </c>
      <c r="D30" s="64" t="str">
        <f>+Respuestas!E126</f>
        <v>CC</v>
      </c>
      <c r="E30" s="46"/>
      <c r="F30" s="47"/>
      <c r="G30" s="48" t="str">
        <f>IF(Principio1345[[#This Row],[Respuesta]]="Sí","Conformidad",IF(Principio1345[[#This Row],[Respuesta]]="No","No conforme","No Aplica"))</f>
        <v>No Aplica</v>
      </c>
      <c r="H30" s="49" t="str">
        <f>IF(Principio1345[[#This Row],[Respuesta]]="No",Respuestas!I126," ")</f>
        <v xml:space="preserve"> </v>
      </c>
      <c r="I30" s="50" t="str">
        <f>+IF($F30=Respuestas!$G$3,Respuestas!$H126,IF($F30=Respuestas!$G$5,Respuestas!$H$5,Respuestas!$H$2))</f>
        <v>En espera de su respuesta</v>
      </c>
    </row>
    <row r="31" spans="1:9" ht="30" x14ac:dyDescent="0.35">
      <c r="A31" s="62">
        <f>Respuestas!C127</f>
        <v>86</v>
      </c>
      <c r="B31" s="62" t="str">
        <f>Respuestas!D127</f>
        <v>4.6</v>
      </c>
      <c r="C31" s="63" t="str">
        <f>Respuestas!F127</f>
        <v>¿He puesto el procedimiento de resolución de controversias con las Comunidades Locales a disposición pública?</v>
      </c>
      <c r="D31" s="64" t="str">
        <f>+Respuestas!E127</f>
        <v>CC</v>
      </c>
      <c r="E31" s="71"/>
      <c r="F31" s="47"/>
      <c r="G31" s="48" t="str">
        <f>IF(Principio1345[[#This Row],[Respuesta]]="Sí","Conformidad",IF(Principio1345[[#This Row],[Respuesta]]="No","No conforme","No Aplica"))</f>
        <v>No Aplica</v>
      </c>
      <c r="H31" s="49" t="str">
        <f>IF(Principio1345[[#This Row],[Respuesta]]="No",Respuestas!I127," ")</f>
        <v xml:space="preserve"> </v>
      </c>
      <c r="I31" s="50" t="str">
        <f>+IF($F31=Respuestas!$G$3,Respuestas!$H127,IF($F31=Respuestas!$G$5,Respuestas!$H$5,Respuestas!$H$2))</f>
        <v>En espera de su respuesta</v>
      </c>
    </row>
    <row r="32" spans="1:9" ht="60" x14ac:dyDescent="0.35">
      <c r="A32" s="62">
        <f>Respuestas!C128</f>
        <v>87</v>
      </c>
      <c r="B32" s="62" t="str">
        <f>Respuestas!D128</f>
        <v>4.6</v>
      </c>
      <c r="C32" s="63" t="str">
        <f>Respuestas!F128</f>
        <v>¿Se han abordado oportunamente las controversias relacionadas con los impactos negativos de las actividades de manejo forestal y se han resuelto o se han tomado medidas para resolverlas?</v>
      </c>
      <c r="D32" s="64" t="str">
        <f>+Respuestas!E128</f>
        <v>CC</v>
      </c>
      <c r="E32" s="71"/>
      <c r="F32" s="47"/>
      <c r="G32" s="48" t="str">
        <f>IF(Principio1345[[#This Row],[Respuesta]]="Sí","Conformidad",IF(Principio1345[[#This Row],[Respuesta]]="No","No conforme","No Aplica"))</f>
        <v>No Aplica</v>
      </c>
      <c r="H32" s="49" t="str">
        <f>IF(Principio1345[[#This Row],[Respuesta]]="No",Respuestas!I128," ")</f>
        <v xml:space="preserve"> </v>
      </c>
      <c r="I32" s="50" t="str">
        <f>+IF($F32=Respuestas!$G$3,Respuestas!$H128,IF($F32=Respuestas!$G$5,Respuestas!$H$5,Respuestas!$H$2))</f>
        <v>En espera de su respuesta</v>
      </c>
    </row>
    <row r="33" spans="1:9" ht="30" x14ac:dyDescent="0.35">
      <c r="A33" s="62">
        <f>Respuestas!C129</f>
        <v>88</v>
      </c>
      <c r="B33" s="62" t="str">
        <f>Respuestas!D129</f>
        <v>4.6</v>
      </c>
      <c r="C33" s="63" t="str">
        <f>Respuestas!F129</f>
        <v>¿Existe un registro de las controversias en las que he participado con las Comunidades Locales?</v>
      </c>
      <c r="D33" s="64" t="str">
        <f>+Respuestas!E129</f>
        <v>CC</v>
      </c>
      <c r="E33" s="71"/>
      <c r="F33" s="47"/>
      <c r="G33" s="48" t="str">
        <f>IF(Principio1345[[#This Row],[Respuesta]]="Sí","Conformidad",IF(Principio1345[[#This Row],[Respuesta]]="No","No conforme","No Aplica"))</f>
        <v>No Aplica</v>
      </c>
      <c r="H33" s="49" t="str">
        <f>IF(Principio1345[[#This Row],[Respuesta]]="No",Respuestas!I129," ")</f>
        <v xml:space="preserve"> </v>
      </c>
      <c r="I33" s="50" t="str">
        <f>+IF($F33=Respuestas!$G$3,Respuestas!$H129,IF($F33=Respuestas!$G$5,Respuestas!$H$5,Respuestas!$H$2))</f>
        <v>En espera de su respuesta</v>
      </c>
    </row>
    <row r="34" spans="1:9" ht="45" x14ac:dyDescent="0.35">
      <c r="A34" s="62">
        <f>Respuestas!C130</f>
        <v>89</v>
      </c>
      <c r="B34" s="62" t="str">
        <f>Respuestas!D130</f>
        <v>4.6</v>
      </c>
      <c r="C34" s="63" t="str">
        <f>Respuestas!F130</f>
        <v>¿Ofrezco compensaciones justas a las Comunidades Locales , como parte de la resolución de la controversia, de acuerdo a las normas legales?</v>
      </c>
      <c r="D34" s="64" t="str">
        <f>+Respuestas!E130</f>
        <v>CC</v>
      </c>
      <c r="E34" s="72"/>
      <c r="F34" s="47"/>
      <c r="G34" s="48" t="str">
        <f>IF(Principio1345[[#This Row],[Respuesta]]="Sí","Conformidad",IF(Principio1345[[#This Row],[Respuesta]]="No","No conforme","No Aplica"))</f>
        <v>No Aplica</v>
      </c>
      <c r="H34" s="49" t="str">
        <f>IF(Principio1345[[#This Row],[Respuesta]]="No",Respuestas!I130," ")</f>
        <v xml:space="preserve"> </v>
      </c>
      <c r="I34" s="50" t="str">
        <f>+IF($F34=Respuestas!$G$3,Respuestas!$H130,IF($F34=Respuestas!$G$5,Respuestas!$H$5,Respuestas!$H$2))</f>
        <v>En espera de su respuesta</v>
      </c>
    </row>
    <row r="35" spans="1:9" x14ac:dyDescent="0.35">
      <c r="A35" s="62"/>
      <c r="B35" s="62"/>
      <c r="C35" s="63"/>
      <c r="D35" s="64"/>
      <c r="E35" s="72"/>
      <c r="F35" s="76">
        <f>+F34</f>
        <v>0</v>
      </c>
      <c r="G35" s="76" t="str">
        <f>IF(Principio1345[[#This Row],[Respuesta]]="Sí","Conformidad",IF(Principio1345[[#This Row],[Respuesta]]="No","No conforme","No Aplica"))</f>
        <v>No Aplica</v>
      </c>
      <c r="H35" s="49" t="str">
        <f>IF(Principio1345[[#This Row],[Respuesta]]="No",Respuestas!I131," ")</f>
        <v xml:space="preserve"> </v>
      </c>
      <c r="I35" s="50" t="str">
        <f>+IF($F35=Respuestas!$G$3,Respuestas!$H131,IF($F35=Respuestas!$G$5,Respuestas!$H$5,Respuestas!$H$2))</f>
        <v>En espera de su respuesta</v>
      </c>
    </row>
    <row r="36" spans="1:9" ht="30" x14ac:dyDescent="0.35">
      <c r="A36" s="62">
        <f>Respuestas!C132</f>
        <v>90</v>
      </c>
      <c r="B36" s="62" t="str">
        <f>Respuestas!D132</f>
        <v>4.6</v>
      </c>
      <c r="C36" s="63" t="str">
        <f>Respuestas!F132</f>
        <v>¿Detengo las actividades forestales si hay un conflicto conComunidades Locales por impactos negativos del manejo?</v>
      </c>
      <c r="D36" s="64" t="str">
        <f>+Respuestas!E132</f>
        <v>CC</v>
      </c>
      <c r="E36" s="70"/>
      <c r="F36" s="47"/>
      <c r="G36" s="48" t="str">
        <f>IF(Principio1345[[#This Row],[Respuesta]]="Sí","Conformidad",IF(Principio1345[[#This Row],[Respuesta]]="No","No conforme","No Aplica"))</f>
        <v>No Aplica</v>
      </c>
      <c r="H36" s="49" t="str">
        <f>IF(Principio1345[[#This Row],[Respuesta]]="No",Respuestas!I132," ")</f>
        <v xml:space="preserve"> </v>
      </c>
      <c r="I36" s="50" t="str">
        <f>+IF($F36=Respuestas!$G$3,Respuestas!$H132,IF($F36=Respuestas!$G$5,Respuestas!$H$5,Respuestas!$H$2))</f>
        <v>En espera de su respuesta</v>
      </c>
    </row>
    <row r="37" spans="1:9" ht="45" x14ac:dyDescent="0.35">
      <c r="A37" s="62">
        <f>Respuestas!C133</f>
        <v>91</v>
      </c>
      <c r="B37" s="62" t="str">
        <f>Respuestas!D133</f>
        <v>4.7</v>
      </c>
      <c r="C37" s="63" t="str">
        <f>Respuestas!F133</f>
        <v>Con el involucramiento culturalmente apropiado de las Comunidades Locales ¿He identificado los sitios de especial importancia para ellos, sobre los cuales tengan derechos?</v>
      </c>
      <c r="D37" s="64" t="str">
        <f>+Respuestas!E133</f>
        <v>CMC</v>
      </c>
      <c r="E37" s="70"/>
      <c r="F37" s="53"/>
      <c r="G37" s="48" t="str">
        <f>IF(Principio1345[[#This Row],[Respuesta]]="Sí","Conformidad",IF(Principio1345[[#This Row],[Respuesta]]="No","No conforme","No Aplica"))</f>
        <v>No Aplica</v>
      </c>
      <c r="H37" s="49" t="str">
        <f>IF(Principio1345[[#This Row],[Respuesta]]="No",Respuestas!I133," ")</f>
        <v xml:space="preserve"> </v>
      </c>
      <c r="I37" s="50" t="str">
        <f>+IF($F37=Respuestas!$G$3,Respuestas!$H133,IF($F37=Respuestas!$G$5,Respuestas!$H$5,Respuestas!$H$2))</f>
        <v>En espera de su respuesta</v>
      </c>
    </row>
    <row r="38" spans="1:9" x14ac:dyDescent="0.35">
      <c r="A38" s="62"/>
      <c r="B38" s="81"/>
      <c r="C38" s="63"/>
      <c r="D38" s="81"/>
      <c r="E38" s="69"/>
      <c r="F38" s="77">
        <f>+F37</f>
        <v>0</v>
      </c>
      <c r="G38" s="77" t="str">
        <f>IF(Principio1345[[#This Row],[Respuesta]]="Sí","Conformidad",IF(Principio1345[[#This Row],[Respuesta]]="No","No conforme","No Aplica"))</f>
        <v>No Aplica</v>
      </c>
      <c r="H38" s="49" t="str">
        <f>IF(Principio1345[[#This Row],[Respuesta]]="No",Respuestas!I134," ")</f>
        <v xml:space="preserve"> </v>
      </c>
      <c r="I38" s="50" t="str">
        <f>+IF($F38=Respuestas!$G$3,Respuestas!$H134,IF($F38=Respuestas!$G$5,Respuestas!$H$5,Respuestas!$H$2))</f>
        <v>En espera de su respuesta</v>
      </c>
    </row>
    <row r="39" spans="1:9" ht="45" x14ac:dyDescent="0.35">
      <c r="A39" s="62">
        <f>Respuestas!C135</f>
        <v>92</v>
      </c>
      <c r="B39" s="62" t="str">
        <f>Respuestas!D135</f>
        <v>4.7</v>
      </c>
      <c r="C39" s="63" t="str">
        <f>Respuestas!F135</f>
        <v>Con el involucramiento de las Comunidades Locales ¿He diseñado e implementado medidas de protección de los sitios previamente identificados?</v>
      </c>
      <c r="D39" s="64" t="str">
        <f>+Respuestas!E135</f>
        <v>CMC</v>
      </c>
      <c r="E39" s="69"/>
      <c r="F39" s="51"/>
      <c r="G39" s="48" t="str">
        <f>IF(Principio1345[[#This Row],[Respuesta]]="Sí","Conformidad",IF(Principio1345[[#This Row],[Respuesta]]="No","No conforme","No Aplica"))</f>
        <v>No Aplica</v>
      </c>
      <c r="H39" s="49" t="str">
        <f>IF(Principio1345[[#This Row],[Respuesta]]="No",Respuestas!I135," ")</f>
        <v xml:space="preserve"> </v>
      </c>
      <c r="I39" s="50" t="str">
        <f>+IF($F39=Respuestas!$G$3,Respuestas!$H135,IF($F39=Respuestas!$G$5,Respuestas!$H$5,Respuestas!$H$2))</f>
        <v>En espera de su respuesta</v>
      </c>
    </row>
    <row r="40" spans="1:9" ht="60" x14ac:dyDescent="0.35">
      <c r="A40" s="62">
        <f>Respuestas!C136</f>
        <v>93</v>
      </c>
      <c r="B40" s="62" t="str">
        <f>Respuestas!D136</f>
        <v>4.7</v>
      </c>
      <c r="C40" s="63" t="str">
        <f>Respuestas!F136</f>
        <v>¿Detengo las actividades de manejo forestal, en caso de que se descubran nuevos lugares de importancia para las Comunidades Locales, hasta que se acuerden medidas de protección?</v>
      </c>
      <c r="D40" s="64" t="str">
        <f>+Respuestas!E136</f>
        <v>CMC</v>
      </c>
      <c r="E40" s="69"/>
      <c r="F40" s="51"/>
      <c r="G40" s="48" t="str">
        <f>IF(Principio1345[[#This Row],[Respuesta]]="Sí","Conformidad",IF(Principio1345[[#This Row],[Respuesta]]="No","No conforme","No Aplica"))</f>
        <v>No Aplica</v>
      </c>
      <c r="H40" s="49" t="str">
        <f>IF(Principio1345[[#This Row],[Respuesta]]="No",Respuestas!I136," ")</f>
        <v xml:space="preserve"> </v>
      </c>
      <c r="I40" s="50" t="str">
        <f>+IF($F40=Respuestas!$G$3,Respuestas!$H136,IF($F40=Respuestas!$G$5,Respuestas!$H$5,Respuestas!$H$2))</f>
        <v>En espera de su respuesta</v>
      </c>
    </row>
    <row r="41" spans="1:9" ht="30" x14ac:dyDescent="0.35">
      <c r="A41" s="62">
        <f>Respuestas!C137</f>
        <v>94</v>
      </c>
      <c r="B41" s="62" t="str">
        <f>Respuestas!D137</f>
        <v>4.8</v>
      </c>
      <c r="C41" s="63" t="str">
        <f>Respuestas!F137</f>
        <v>¿Utilizo los conocimientos tradicionales o la propiedad intelectualde los Pueblos Tradicionales?</v>
      </c>
      <c r="D41" s="64" t="str">
        <f>+Respuestas!E137</f>
        <v>CMC</v>
      </c>
      <c r="E41" s="69"/>
      <c r="F41" s="51"/>
      <c r="G41" s="48" t="str">
        <f>IF(Principio1345[[#This Row],[Respuesta]]="No","Conformidad",IF(Principio1345[[#This Row],[Respuesta]]="Sí","No conforme","No Aplica"))</f>
        <v>No Aplica</v>
      </c>
      <c r="H41" s="49" t="str">
        <f>IF(Principio1345[[#This Row],[Respuesta]]="Sí",Respuestas!I137," ")</f>
        <v xml:space="preserve"> </v>
      </c>
      <c r="I41" s="50" t="str">
        <f>+IF($F41=Respuestas!$G$2,Respuestas!$H137,IF($F41=Respuestas!$G$5,Respuestas!$H$5,Respuestas!$H$2))</f>
        <v>En espera de su respuesta</v>
      </c>
    </row>
    <row r="42" spans="1:9" x14ac:dyDescent="0.35">
      <c r="A42" s="62"/>
      <c r="B42" s="62"/>
      <c r="C42" s="63"/>
      <c r="D42" s="64"/>
      <c r="E42" s="69"/>
      <c r="F42" s="77">
        <f>+F41</f>
        <v>0</v>
      </c>
      <c r="G42" s="76" t="str">
        <f>IF(Principio1345[[#This Row],[Respuesta]]="No","Conformidad",IF(Principio1345[[#This Row],[Respuesta]]="Sí","No conforme","No Aplica"))</f>
        <v>No Aplica</v>
      </c>
      <c r="H42" s="49" t="str">
        <f>IF(Principio1345[[#This Row],[Respuesta]]="Sí",Respuestas!I138," ")</f>
        <v xml:space="preserve"> </v>
      </c>
      <c r="I42" s="50" t="str">
        <f>+IF($F42=Respuestas!$G$2,Respuestas!$H138,IF($F42=Respuestas!$G$5,Respuestas!$H$5,Respuestas!$H$2))</f>
        <v>En espera de su respuesta</v>
      </c>
    </row>
    <row r="43" spans="1:9" x14ac:dyDescent="0.35">
      <c r="A43" s="62"/>
      <c r="B43" s="62"/>
      <c r="C43" s="63"/>
      <c r="D43" s="64"/>
      <c r="E43" s="69"/>
      <c r="F43" s="77">
        <f>+F41</f>
        <v>0</v>
      </c>
      <c r="G43" s="76" t="str">
        <f>IF(Principio1345[[#This Row],[Respuesta]]="No","Conformidad",IF(Principio1345[[#This Row],[Respuesta]]="Sí","No conforme","No Aplica"))</f>
        <v>No Aplica</v>
      </c>
      <c r="H43" s="49" t="str">
        <f>IF(Principio1345[[#This Row],[Respuesta]]="Sí",Respuestas!I139," ")</f>
        <v xml:space="preserve"> </v>
      </c>
      <c r="I43" s="50" t="str">
        <f>+IF($F43=Respuestas!$G$2,Respuestas!$H139,IF($F43=Respuestas!$G$5,Respuestas!$H$5,Respuestas!$H$2))</f>
        <v>En espera de su respuesta</v>
      </c>
    </row>
    <row r="44" spans="1:9" ht="30" x14ac:dyDescent="0.35">
      <c r="A44" s="62">
        <f>Respuestas!C140</f>
        <v>95</v>
      </c>
      <c r="B44" s="62" t="str">
        <f>Respuestas!D140</f>
        <v>4.8</v>
      </c>
      <c r="C44" s="63" t="str">
        <f>Respuestas!F140</f>
        <v>¿Compenso a los Pueblos Tradicionales por el uso de sus conocimientos tradicionales y su propiedad intelectual?</v>
      </c>
      <c r="D44" s="64" t="str">
        <f>+Respuestas!E140</f>
        <v>CMC</v>
      </c>
      <c r="E44" s="69"/>
      <c r="F44" s="51"/>
      <c r="G44" s="48" t="str">
        <f>IF(Principio1345[[#This Row],[Respuesta]]="Sí","Conformidad",IF(Principio1345[[#This Row],[Respuesta]]="No","No conforme","No Aplica"))</f>
        <v>No Aplica</v>
      </c>
      <c r="H44" s="49" t="str">
        <f>IF(Principio1345[[#This Row],[Respuesta]]="No",Respuestas!I140," ")</f>
        <v xml:space="preserve"> </v>
      </c>
      <c r="I44" s="50" t="str">
        <f>+IF($F44=Respuestas!$G$3,Respuestas!$H140,IF($F44=Respuestas!$G$5,Respuestas!$H$5,Respuestas!$H$2))</f>
        <v>En espera de su respuesta</v>
      </c>
    </row>
  </sheetData>
  <sheetProtection algorithmName="SHA-512" hashValue="RmXeyUk5skgNhmZKkaIqs3LQsss4JiqnmYJ3AD1m8+3vEmfYkdu3D+4KWVUMXbpCkaanUactnsN69MjTGgf1/A==" saltValue="dmZ/ZIBFyk1zkaH4tT4Kug==" spinCount="100000" sheet="1" formatCells="0" formatRows="0" autoFilter="0" pivotTables="0"/>
  <mergeCells count="4">
    <mergeCell ref="A1:I1"/>
    <mergeCell ref="A2:I2"/>
    <mergeCell ref="A3:I3"/>
    <mergeCell ref="A5:I10"/>
  </mergeCells>
  <conditionalFormatting sqref="A13:C44">
    <cfRule type="expression" dxfId="73" priority="3">
      <formula>$D13="CMC"</formula>
    </cfRule>
  </conditionalFormatting>
  <conditionalFormatting sqref="A13:D36 D14:D44 A15:A44 C37:D38 A37:B44">
    <cfRule type="expression" dxfId="72" priority="2">
      <formula>$D13="CC"</formula>
    </cfRule>
  </conditionalFormatting>
  <conditionalFormatting sqref="C39:C44">
    <cfRule type="expression" dxfId="71" priority="1">
      <formula>$D39="CC"</formula>
    </cfRule>
  </conditionalFormatting>
  <conditionalFormatting sqref="D13:D44">
    <cfRule type="containsText" dxfId="70" priority="4" operator="containsText" text="CMC">
      <formula>NOT(ISERROR(SEARCH("CMC",D13)))</formula>
    </cfRule>
    <cfRule type="containsText" dxfId="69" priority="5" operator="containsText" text="CC">
      <formula>NOT(ISERROR(SEARCH("CC",D13)))</formula>
    </cfRule>
  </conditionalFormatting>
  <conditionalFormatting sqref="G13:G44">
    <cfRule type="containsText" dxfId="68" priority="6" operator="containsText" text="Conformidad">
      <formula>NOT(ISERROR(SEARCH("Conformidad",G13)))</formula>
    </cfRule>
    <cfRule type="containsText" dxfId="67" priority="7" operator="containsText" text="No conforme">
      <formula>NOT(ISERROR(SEARCH("No conforme",G13)))</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1EE88F14-4524-49E8-AF16-955757088696}">
          <x14:formula1>
            <xm:f>Respuestas!$A$1:$A$4</xm:f>
          </x14:formula1>
          <xm:sqref>F13:F44</xm:sqref>
        </x14:dataValidation>
      </x14:dataValidations>
    </ext>
    <ext xmlns:x15="http://schemas.microsoft.com/office/spreadsheetml/2010/11/main" uri="{3A4CF648-6AED-40f4-86FF-DC5316D8AED3}">
      <x14:slicerList xmlns:x14="http://schemas.microsoft.com/office/spreadsheetml/2009/9/main">
        <x14:slicer r:id="rId3"/>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B2E90-A3B7-41AD-8E2C-26E30B4CC6D5}">
  <sheetPr>
    <tabColor rgb="FF78BE20"/>
  </sheetPr>
  <dimension ref="A1:I30"/>
  <sheetViews>
    <sheetView showZeros="0" zoomScale="60" zoomScaleNormal="60" workbookViewId="0">
      <pane xSplit="9" ySplit="12" topLeftCell="J13" activePane="bottomRight" state="frozen"/>
      <selection pane="topRight" activeCell="J1" sqref="J1"/>
      <selection pane="bottomLeft" activeCell="A13" sqref="A13"/>
      <selection pane="bottomRight" activeCell="A3" sqref="A3:I3"/>
    </sheetView>
  </sheetViews>
  <sheetFormatPr defaultColWidth="11.54296875" defaultRowHeight="15" x14ac:dyDescent="0.35"/>
  <cols>
    <col min="1" max="1" width="15" style="68" bestFit="1" customWidth="1"/>
    <col min="2" max="2" width="8.26953125" style="68" bestFit="1" customWidth="1"/>
    <col min="3" max="3" width="60.7265625" style="68" customWidth="1"/>
    <col min="4" max="4" width="5.54296875" style="68" customWidth="1"/>
    <col min="5" max="5" width="9.453125" style="68" hidden="1" customWidth="1"/>
    <col min="6" max="6" width="10.54296875" style="68" customWidth="1"/>
    <col min="7" max="7" width="20.7265625" style="68" bestFit="1" customWidth="1"/>
    <col min="8" max="8" width="15.54296875" style="68" customWidth="1"/>
    <col min="9" max="9" width="69.453125" style="68" customWidth="1"/>
    <col min="10" max="16384" width="11.54296875" style="68"/>
  </cols>
  <sheetData>
    <row r="1" spans="1:9" ht="24.5" x14ac:dyDescent="0.35">
      <c r="A1" s="184" t="s">
        <v>576</v>
      </c>
      <c r="B1" s="185"/>
      <c r="C1" s="185"/>
      <c r="D1" s="185"/>
      <c r="E1" s="185"/>
      <c r="F1" s="185"/>
      <c r="G1" s="185"/>
      <c r="H1" s="185"/>
      <c r="I1" s="186"/>
    </row>
    <row r="2" spans="1:9" ht="55.15" customHeight="1" x14ac:dyDescent="0.35">
      <c r="A2" s="182" t="s">
        <v>586</v>
      </c>
      <c r="B2" s="183"/>
      <c r="C2" s="183"/>
      <c r="D2" s="183"/>
      <c r="E2" s="183"/>
      <c r="F2" s="183"/>
      <c r="G2" s="183"/>
      <c r="H2" s="183"/>
      <c r="I2" s="183"/>
    </row>
    <row r="3" spans="1:9" x14ac:dyDescent="0.35">
      <c r="A3" s="180" t="s">
        <v>686</v>
      </c>
      <c r="B3" s="180"/>
      <c r="C3" s="180"/>
      <c r="D3" s="180"/>
      <c r="E3" s="180"/>
      <c r="F3" s="180"/>
      <c r="G3" s="180"/>
      <c r="H3" s="180"/>
      <c r="I3" s="180"/>
    </row>
    <row r="4" spans="1:9" ht="5.15" customHeight="1" x14ac:dyDescent="0.35">
      <c r="A4" s="1"/>
      <c r="B4" s="1"/>
      <c r="C4" s="1"/>
      <c r="D4" s="1"/>
      <c r="E4" s="1"/>
      <c r="F4" s="1"/>
      <c r="G4" s="1"/>
      <c r="H4" s="1"/>
      <c r="I4" s="1"/>
    </row>
    <row r="5" spans="1:9" x14ac:dyDescent="0.35">
      <c r="A5" s="181"/>
      <c r="B5" s="181"/>
      <c r="C5" s="181"/>
      <c r="D5" s="181"/>
      <c r="E5" s="181"/>
      <c r="F5" s="181"/>
      <c r="G5" s="181"/>
      <c r="H5" s="181"/>
      <c r="I5" s="181"/>
    </row>
    <row r="6" spans="1:9" x14ac:dyDescent="0.35">
      <c r="A6" s="181"/>
      <c r="B6" s="181"/>
      <c r="C6" s="181"/>
      <c r="D6" s="181"/>
      <c r="E6" s="181"/>
      <c r="F6" s="181"/>
      <c r="G6" s="181"/>
      <c r="H6" s="181"/>
      <c r="I6" s="181"/>
    </row>
    <row r="7" spans="1:9" x14ac:dyDescent="0.35">
      <c r="A7" s="181"/>
      <c r="B7" s="181"/>
      <c r="C7" s="181"/>
      <c r="D7" s="181"/>
      <c r="E7" s="181"/>
      <c r="F7" s="181"/>
      <c r="G7" s="181"/>
      <c r="H7" s="181"/>
      <c r="I7" s="181"/>
    </row>
    <row r="8" spans="1:9" x14ac:dyDescent="0.35">
      <c r="A8" s="181"/>
      <c r="B8" s="181"/>
      <c r="C8" s="181"/>
      <c r="D8" s="181"/>
      <c r="E8" s="181"/>
      <c r="F8" s="181"/>
      <c r="G8" s="181"/>
      <c r="H8" s="181"/>
      <c r="I8" s="181"/>
    </row>
    <row r="9" spans="1:9" x14ac:dyDescent="0.35">
      <c r="A9" s="181"/>
      <c r="B9" s="181"/>
      <c r="C9" s="181"/>
      <c r="D9" s="181"/>
      <c r="E9" s="181"/>
      <c r="F9" s="181"/>
      <c r="G9" s="181"/>
      <c r="H9" s="181"/>
      <c r="I9" s="181"/>
    </row>
    <row r="10" spans="1:9" x14ac:dyDescent="0.35">
      <c r="A10" s="181"/>
      <c r="B10" s="181"/>
      <c r="C10" s="181"/>
      <c r="D10" s="181"/>
      <c r="E10" s="181"/>
      <c r="F10" s="181"/>
      <c r="G10" s="181"/>
      <c r="H10" s="181"/>
      <c r="I10" s="181"/>
    </row>
    <row r="11" spans="1:9" ht="5.15" customHeight="1" x14ac:dyDescent="0.35">
      <c r="A11" s="35"/>
      <c r="B11" s="35"/>
      <c r="C11" s="35"/>
      <c r="D11" s="35"/>
      <c r="E11" s="35"/>
      <c r="F11" s="35"/>
      <c r="G11" s="35"/>
      <c r="H11" s="35"/>
      <c r="I11" s="35"/>
    </row>
    <row r="12" spans="1:9" ht="15.5" thickBot="1" x14ac:dyDescent="0.4">
      <c r="A12" s="36" t="s">
        <v>578</v>
      </c>
      <c r="B12" s="37" t="s">
        <v>13</v>
      </c>
      <c r="C12" s="60" t="s">
        <v>579</v>
      </c>
      <c r="D12" s="38" t="s">
        <v>14</v>
      </c>
      <c r="E12" s="38" t="s">
        <v>580</v>
      </c>
      <c r="F12" s="39" t="s">
        <v>16</v>
      </c>
      <c r="G12" s="38" t="s">
        <v>581</v>
      </c>
      <c r="H12" s="38" t="s">
        <v>18</v>
      </c>
      <c r="I12" s="40" t="s">
        <v>582</v>
      </c>
    </row>
    <row r="13" spans="1:9" ht="30.5" thickTop="1" x14ac:dyDescent="0.35">
      <c r="A13" s="62">
        <f>Respuestas!C141</f>
        <v>96</v>
      </c>
      <c r="B13" s="62" t="str">
        <f>Respuestas!D141</f>
        <v>5.1</v>
      </c>
      <c r="C13" s="63" t="str">
        <f>Respuestas!F141</f>
        <v>¿He identificado los diferentes productos o servicios que puedo cultivar, cosechar y/o vender de mi Unidad de Manejo?</v>
      </c>
      <c r="D13" s="64" t="str">
        <f>+Respuestas!E141</f>
        <v>CMC</v>
      </c>
      <c r="E13" s="41"/>
      <c r="F13" s="42"/>
      <c r="G13" s="43" t="str">
        <f>IF(Principio13456[[#This Row],[Respuesta]]="Sí","Conformidad",IF(Principio13456[[#This Row],[Respuesta]]="No","No conforme","No Aplica"))</f>
        <v>No Aplica</v>
      </c>
      <c r="H13" s="44" t="str">
        <f>IF(Principio13456[[#This Row],[Respuesta]]="No",Respuestas!I141," ")</f>
        <v xml:space="preserve"> </v>
      </c>
      <c r="I13" s="45" t="str">
        <f>+IF($F13=Respuestas!$G$3,Respuestas!$H141,IF($F13=Respuestas!$G$5,Respuestas!$H$5,Respuestas!$H$2))</f>
        <v>En espera de su respuesta</v>
      </c>
    </row>
    <row r="14" spans="1:9" ht="45" x14ac:dyDescent="0.35">
      <c r="A14" s="62">
        <f>Respuestas!C142</f>
        <v>97</v>
      </c>
      <c r="B14" s="62" t="str">
        <f>Respuestas!D142</f>
        <v>5.1</v>
      </c>
      <c r="C14" s="63" t="str">
        <f>Respuestas!F142</f>
        <v>¿Aprovecho los diversos recursos y servicios identificados que se encuentran en mi Unidad de Manejo, en consonancia con mis objetivos de manejo?</v>
      </c>
      <c r="D14" s="64" t="str">
        <f>+Respuestas!E142</f>
        <v>CMC</v>
      </c>
      <c r="E14" s="69"/>
      <c r="F14" s="51"/>
      <c r="G14" s="19" t="str">
        <f>IF(Principio13456[[#This Row],[Respuesta]]="Sí","Conformidad",IF(Principio13456[[#This Row],[Respuesta]]="No","No conforme","No Aplica"))</f>
        <v>No Aplica</v>
      </c>
      <c r="H14" s="82" t="str">
        <f>IF(Principio13456[[#This Row],[Respuesta]]="No",Respuestas!I142," ")</f>
        <v xml:space="preserve"> </v>
      </c>
      <c r="I14" s="83" t="str">
        <f>+IF($F14=Respuestas!$G$3,Respuestas!$H142,IF($F14=Respuestas!$G$5,Respuestas!$H$5,Respuestas!$H$2))</f>
        <v>En espera de su respuesta</v>
      </c>
    </row>
    <row r="15" spans="1:9" ht="45" x14ac:dyDescent="0.35">
      <c r="A15" s="62">
        <f>Respuestas!C143</f>
        <v>98</v>
      </c>
      <c r="B15" s="62" t="str">
        <f>Respuestas!D143</f>
        <v>5.1</v>
      </c>
      <c r="C15" s="63" t="str">
        <f>Respuestas!F143</f>
        <v>¿He puesto a disposición de otros el aprovechamiento de recursos y servicios presentes en la Unidad de Manejo en consonancia con los objetivos del manejo?</v>
      </c>
      <c r="D15" s="64" t="str">
        <f>+Respuestas!E143</f>
        <v>CMC</v>
      </c>
      <c r="E15" s="69"/>
      <c r="F15" s="51"/>
      <c r="G15" s="19" t="str">
        <f>IF(Principio13456[[#This Row],[Respuesta]]="Sí","Conformidad",IF(Principio13456[[#This Row],[Respuesta]]="No","No conforme","No Aplica"))</f>
        <v>No Aplica</v>
      </c>
      <c r="H15" s="82" t="str">
        <f>IF(Principio13456[[#This Row],[Respuesta]]="No",Respuestas!I143," ")</f>
        <v xml:space="preserve"> </v>
      </c>
      <c r="I15" s="83" t="str">
        <f>+IF($F15=Respuestas!$G$3,Respuestas!$H143,IF($F15=Respuestas!$G$5,Respuestas!$H$5,Respuestas!$H$2))</f>
        <v>En espera de su respuesta</v>
      </c>
    </row>
    <row r="16" spans="1:9" ht="45" x14ac:dyDescent="0.35">
      <c r="A16" s="62">
        <f>Respuestas!C144</f>
        <v>99</v>
      </c>
      <c r="B16" s="62" t="str">
        <f>Respuestas!D144</f>
        <v>5.1</v>
      </c>
      <c r="C16" s="63" t="str">
        <f>Respuestas!F144</f>
        <v>¿Conozco/utilizo el procedimiento de Servicios de Ecosistemas del FSC? ¿Hago alguna declaración promocional sobre los "servicios del ecosistema"?</v>
      </c>
      <c r="D16" s="64" t="str">
        <f>+Respuestas!E144</f>
        <v>CMC</v>
      </c>
      <c r="E16" s="46"/>
      <c r="F16" s="47"/>
      <c r="G16" s="48" t="str">
        <f>IF(Principio13456[[#This Row],[Respuesta]]="Sí","Conformidad",IF(Principio13456[[#This Row],[Respuesta]]="No","No conforme","No Aplica"))</f>
        <v>No Aplica</v>
      </c>
      <c r="H16" s="82" t="str">
        <f>IF(Principio13456[[#This Row],[Respuesta]]="No",Respuestas!I144," ")</f>
        <v xml:space="preserve"> </v>
      </c>
      <c r="I16" s="83" t="str">
        <f>+IF($F16=Respuestas!$G$3,Respuestas!$H144,IF($F16=Respuestas!$G$5,Respuestas!$H$5,Respuestas!$H$2))</f>
        <v>En espera de su respuesta</v>
      </c>
    </row>
    <row r="17" spans="1:9" x14ac:dyDescent="0.35">
      <c r="A17" s="62">
        <f>Respuestas!C145</f>
        <v>100</v>
      </c>
      <c r="B17" s="62" t="str">
        <f>Respuestas!D145</f>
        <v>5.2</v>
      </c>
      <c r="C17" s="63" t="str">
        <f>Respuestas!F145</f>
        <v>¿Aprovecho madera de mi Unidad de Manejo?</v>
      </c>
      <c r="D17" s="64" t="str">
        <f>+Respuestas!E145</f>
        <v>CC</v>
      </c>
      <c r="E17" s="46"/>
      <c r="F17" s="47"/>
      <c r="G17" s="48" t="str">
        <f>IF(Principio13456[[#This Row],[Respuesta]]="Sí","Conformidad",IF(Principio13456[[#This Row],[Respuesta]]="No","No conforme","No Aplica"))</f>
        <v>No Aplica</v>
      </c>
      <c r="H17" s="82" t="str">
        <f>IF(Principio13456[[#This Row],[Respuesta]]="No",Respuestas!I145," ")</f>
        <v xml:space="preserve"> </v>
      </c>
      <c r="I17" s="83" t="str">
        <f>+IF($F17=Respuestas!$G$3,Respuestas!$H145,IF($F17=Respuestas!$G$5,Respuestas!$H$5,Respuestas!$H$2))</f>
        <v>En espera de su respuesta</v>
      </c>
    </row>
    <row r="18" spans="1:9" ht="30" x14ac:dyDescent="0.35">
      <c r="A18" s="62">
        <f>Respuestas!C146</f>
        <v>101</v>
      </c>
      <c r="B18" s="62" t="str">
        <f>Respuestas!D146</f>
        <v>5.2</v>
      </c>
      <c r="C18" s="63" t="str">
        <f>Respuestas!F146</f>
        <v>¿He determinado tasas de aprovechamiento o corta anual permisible de madera?</v>
      </c>
      <c r="D18" s="64" t="str">
        <f>+Respuestas!E146</f>
        <v>CC</v>
      </c>
      <c r="E18" s="46"/>
      <c r="F18" s="47"/>
      <c r="G18" s="48" t="str">
        <f>IF(Principio13456[[#This Row],[Respuesta]]="Sí","Conformidad",IF(Principio13456[[#This Row],[Respuesta]]="No","No conforme","No Aplica"))</f>
        <v>No Aplica</v>
      </c>
      <c r="H18" s="82" t="str">
        <f>IF(Principio13456[[#This Row],[Respuesta]]="No",Respuestas!I146," ")</f>
        <v xml:space="preserve"> </v>
      </c>
      <c r="I18" s="83" t="str">
        <f>+IF($F18=Respuestas!$G$3,Respuestas!$H146,IF($F18=Respuestas!$G$5,Respuestas!$H$5,Respuestas!$H$2))</f>
        <v>En espera de su respuesta</v>
      </c>
    </row>
    <row r="19" spans="1:9" ht="30" x14ac:dyDescent="0.35">
      <c r="A19" s="62">
        <f>Respuestas!C147</f>
        <v>102</v>
      </c>
      <c r="B19" s="62" t="str">
        <f>Respuestas!D147</f>
        <v>5.2</v>
      </c>
      <c r="C19" s="63" t="str">
        <f>Respuestas!F147</f>
        <v>¿Extraigo madera en un nivel de aprovechamiento sostenible o inferior a éste?</v>
      </c>
      <c r="D19" s="64" t="str">
        <f>+Respuestas!E147</f>
        <v>CC</v>
      </c>
      <c r="E19" s="52"/>
      <c r="F19" s="47"/>
      <c r="G19" s="48" t="str">
        <f>IF(Principio13456[[#This Row],[Respuesta]]="Sí","Conformidad",IF(Principio13456[[#This Row],[Respuesta]]="No","No conforme","No Aplica"))</f>
        <v>No Aplica</v>
      </c>
      <c r="H19" s="82" t="str">
        <f>IF(Principio13456[[#This Row],[Respuesta]]="No",Respuestas!I147," ")</f>
        <v xml:space="preserve"> </v>
      </c>
      <c r="I19" s="83" t="str">
        <f>+IF($F19=Respuestas!$G$3,Respuestas!$H147,IF($F19=Respuestas!$G$5,Respuestas!$H$5,Respuestas!$H$2))</f>
        <v>En espera de su respuesta</v>
      </c>
    </row>
    <row r="20" spans="1:9" x14ac:dyDescent="0.35">
      <c r="A20" s="62">
        <f>Respuestas!C148</f>
        <v>103</v>
      </c>
      <c r="B20" s="62" t="str">
        <f>Respuestas!D148</f>
        <v>5.2</v>
      </c>
      <c r="C20" s="63" t="str">
        <f>Respuestas!F148</f>
        <v>¿Llevo un registro del volumen de madera que aprovecho?</v>
      </c>
      <c r="D20" s="64" t="str">
        <f>+Respuestas!E148</f>
        <v>CC</v>
      </c>
      <c r="E20" s="46"/>
      <c r="F20" s="47"/>
      <c r="G20" s="48" t="str">
        <f>IF(Principio13456[[#This Row],[Respuesta]]="Sí","Conformidad",IF(Principio13456[[#This Row],[Respuesta]]="No","No conforme","No Aplica"))</f>
        <v>No Aplica</v>
      </c>
      <c r="H20" s="49" t="str">
        <f>IF(Principio13456[[#This Row],[Respuesta]]="No",Respuestas!I148," ")</f>
        <v xml:space="preserve"> </v>
      </c>
      <c r="I20" s="83" t="str">
        <f>+IF($F20=Respuestas!$G$3,Respuestas!$H148,IF($F20=Respuestas!$G$5,Respuestas!$H$5,Respuestas!$H$2))</f>
        <v>En espera de su respuesta</v>
      </c>
    </row>
    <row r="21" spans="1:9" ht="30" x14ac:dyDescent="0.35">
      <c r="A21" s="62">
        <f>Respuestas!C149</f>
        <v>104</v>
      </c>
      <c r="B21" s="62" t="str">
        <f>Respuestas!D149</f>
        <v>5.2</v>
      </c>
      <c r="C21" s="63" t="str">
        <f>Respuestas!F149</f>
        <v>¿Aprovecho productos forestales no maderables (p. Ej. látex, frutos secos, miel etc.) de mi Unidad de Manejo?</v>
      </c>
      <c r="D21" s="64" t="str">
        <f>+Respuestas!E149</f>
        <v>CC</v>
      </c>
      <c r="E21" s="46"/>
      <c r="F21" s="47"/>
      <c r="G21" s="48" t="str">
        <f>IF(Principio13456[[#This Row],[Respuesta]]="Sí","Conformidad",IF(Principio13456[[#This Row],[Respuesta]]="No","No conforme","No Aplica"))</f>
        <v>No Aplica</v>
      </c>
      <c r="H21" s="49" t="str">
        <f>IF(Principio13456[[#This Row],[Respuesta]]="No",Respuestas!I149," ")</f>
        <v xml:space="preserve"> </v>
      </c>
      <c r="I21" s="83" t="str">
        <f>+IF($F21=Respuestas!$G$3,Respuestas!$H149,IF($F21=Respuestas!$G$5,Respuestas!$H$5,Respuestas!$H$2))</f>
        <v>En espera de su respuesta</v>
      </c>
    </row>
    <row r="22" spans="1:9" ht="30" x14ac:dyDescent="0.35">
      <c r="A22" s="62">
        <f>Respuestas!C150</f>
        <v>105</v>
      </c>
      <c r="B22" s="62" t="str">
        <f>Respuestas!D150</f>
        <v>5.2</v>
      </c>
      <c r="C22" s="63" t="str">
        <f>Respuestas!F150</f>
        <v>¿He determinado una tasa de aprovechamiento sostenible para los productos forestales no maderables que aprovecho?</v>
      </c>
      <c r="D22" s="64" t="str">
        <f>+Respuestas!E150</f>
        <v>CC</v>
      </c>
      <c r="E22" s="46"/>
      <c r="F22" s="47"/>
      <c r="G22" s="48" t="str">
        <f>IF(Principio13456[[#This Row],[Respuesta]]="Sí","Conformidad",IF(Principio13456[[#This Row],[Respuesta]]="No","No conforme","No Aplica"))</f>
        <v>No Aplica</v>
      </c>
      <c r="H22" s="49" t="str">
        <f>IF(Principio13456[[#This Row],[Respuesta]]="No",Respuestas!I150," ")</f>
        <v xml:space="preserve"> </v>
      </c>
      <c r="I22" s="83" t="str">
        <f>+IF($F22=Respuestas!$G$3,Respuestas!$H150,IF($F22=Respuestas!$G$5,Respuestas!$H$5,Respuestas!$H$2))</f>
        <v>En espera de su respuesta</v>
      </c>
    </row>
    <row r="23" spans="1:9" ht="30" x14ac:dyDescent="0.35">
      <c r="A23" s="62">
        <f>Respuestas!C151</f>
        <v>106</v>
      </c>
      <c r="B23" s="62" t="str">
        <f>Respuestas!D151</f>
        <v>5.2</v>
      </c>
      <c r="C23" s="63" t="str">
        <f>Respuestas!F151</f>
        <v>¿Aprovecho los productos forestales no maderables a esa tasa sostenible o por debajo de ella?</v>
      </c>
      <c r="D23" s="64" t="str">
        <f>+Respuestas!E151</f>
        <v>CC</v>
      </c>
      <c r="E23" s="46"/>
      <c r="F23" s="47"/>
      <c r="G23" s="48" t="str">
        <f>IF(Principio13456[[#This Row],[Respuesta]]="Sí","Conformidad",IF(Principio13456[[#This Row],[Respuesta]]="No","No conforme","No Aplica"))</f>
        <v>No Aplica</v>
      </c>
      <c r="H23" s="49" t="str">
        <f>IF(Principio13456[[#This Row],[Respuesta]]="No",Respuestas!I151," ")</f>
        <v xml:space="preserve"> </v>
      </c>
      <c r="I23" s="83" t="str">
        <f>+IF($F23=Respuestas!$G$3,Respuestas!$H151,IF($F23=Respuestas!$G$5,Respuestas!$H$5,Respuestas!$H$2))</f>
        <v>En espera de su respuesta</v>
      </c>
    </row>
    <row r="24" spans="1:9" ht="30" x14ac:dyDescent="0.35">
      <c r="A24" s="62">
        <f>Respuestas!C152</f>
        <v>107</v>
      </c>
      <c r="B24" s="62" t="str">
        <f>Respuestas!D152</f>
        <v>5.2</v>
      </c>
      <c r="C24" s="63" t="str">
        <f>Respuestas!F152</f>
        <v>¿Guardo un registro del volumen de productos forestales no maderables que aprovecho?</v>
      </c>
      <c r="D24" s="64" t="str">
        <f>+Respuestas!E152</f>
        <v>CC</v>
      </c>
      <c r="E24" s="46"/>
      <c r="F24" s="47"/>
      <c r="G24" s="48" t="str">
        <f>IF(Principio13456[[#This Row],[Respuesta]]="Sí","Conformidad",IF(Principio13456[[#This Row],[Respuesta]]="No","No conforme","No Aplica"))</f>
        <v>No Aplica</v>
      </c>
      <c r="H24" s="49" t="str">
        <f>IF(Principio13456[[#This Row],[Respuesta]]="No",Respuestas!I152," ")</f>
        <v xml:space="preserve"> </v>
      </c>
      <c r="I24" s="50" t="str">
        <f>+IF($F24=Respuestas!$G$3,Respuestas!$H152,IF($F24=Respuestas!$G$5,Respuestas!$H$5,Respuestas!$H$2))</f>
        <v>En espera de su respuesta</v>
      </c>
    </row>
    <row r="25" spans="1:9" ht="60" x14ac:dyDescent="0.35">
      <c r="A25" s="62">
        <f>Respuestas!C153</f>
        <v>108</v>
      </c>
      <c r="B25" s="62" t="str">
        <f>Respuestas!D153</f>
        <v>5.3</v>
      </c>
      <c r="C25" s="63" t="str">
        <f>Respuestas!F153</f>
        <v>¿Llevo registro de los costos relacionados con todas las actividades, incluyendo las que contribuyen a prevenir y mitigar o compensar los impactos negativos de mis actividades?</v>
      </c>
      <c r="D25" s="64" t="str">
        <f>+Respuestas!E153</f>
        <v>CMC</v>
      </c>
      <c r="E25" s="46"/>
      <c r="F25" s="47"/>
      <c r="G25" s="48" t="str">
        <f>IF(Principio13456[[#This Row],[Respuesta]]="Sí","Conformidad",IF(Principio13456[[#This Row],[Respuesta]]="No","No conforme","No Aplica"))</f>
        <v>No Aplica</v>
      </c>
      <c r="H25" s="49" t="str">
        <f>IF(Principio13456[[#This Row],[Respuesta]]="No",Respuestas!I153," ")</f>
        <v xml:space="preserve"> </v>
      </c>
      <c r="I25" s="50" t="str">
        <f>+IF($F25=Respuestas!$G$3,Respuestas!$H153,IF($F25=Respuestas!$G$5,Respuestas!$H$5,Respuestas!$H$2))</f>
        <v>En espera de su respuesta</v>
      </c>
    </row>
    <row r="26" spans="1:9" ht="30" x14ac:dyDescent="0.35">
      <c r="A26" s="62">
        <f>Respuestas!C154</f>
        <v>109</v>
      </c>
      <c r="B26" s="62" t="str">
        <f>Respuestas!D154</f>
        <v>5.3</v>
      </c>
      <c r="C26" s="63" t="str">
        <f>Respuestas!F154</f>
        <v>¿Identifico los impactos positivos de mis actividades de manejo forestal?</v>
      </c>
      <c r="D26" s="64" t="str">
        <f>+Respuestas!E154</f>
        <v>CMC</v>
      </c>
      <c r="E26" s="54"/>
      <c r="F26" s="47"/>
      <c r="G26" s="48" t="str">
        <f>IF(Principio13456[[#This Row],[Respuesta]]="Sí","Conformidad",IF(Principio13456[[#This Row],[Respuesta]]="No","No conforme","No Aplica"))</f>
        <v>No Aplica</v>
      </c>
      <c r="H26" s="49" t="str">
        <f>IF(Principio13456[[#This Row],[Respuesta]]="No",Respuestas!I154," ")</f>
        <v xml:space="preserve"> </v>
      </c>
      <c r="I26" s="50" t="str">
        <f>+IF($F26=Respuestas!$G$3,Respuestas!$H154,IF($F26=Respuestas!$G$5,Respuestas!$H$5,Respuestas!$H$2))</f>
        <v>En espera de su respuesta</v>
      </c>
    </row>
    <row r="27" spans="1:9" x14ac:dyDescent="0.35">
      <c r="A27" s="62"/>
      <c r="B27" s="62"/>
      <c r="C27" s="63"/>
      <c r="D27" s="64"/>
      <c r="E27" s="46"/>
      <c r="F27" s="76">
        <f>+F26</f>
        <v>0</v>
      </c>
      <c r="G27" s="76" t="str">
        <f>IF(Principio13456[[#This Row],[Respuesta]]="Sí","Conformidad",IF(Principio13456[[#This Row],[Respuesta]]="No","No conforme","No Aplica"))</f>
        <v>No Aplica</v>
      </c>
      <c r="H27" s="49" t="str">
        <f>IF(Principio13456[[#This Row],[Respuesta]]="No",Respuestas!I155," ")</f>
        <v xml:space="preserve"> </v>
      </c>
      <c r="I27" s="50" t="str">
        <f>+IF($F27=Respuestas!$G$3,Respuestas!$H155,IF($F27=Respuestas!$G$5,Respuestas!$H$5,Respuestas!$H$2))</f>
        <v>En espera de su respuesta</v>
      </c>
    </row>
    <row r="28" spans="1:9" ht="30" x14ac:dyDescent="0.35">
      <c r="A28" s="62">
        <f>Respuestas!C156</f>
        <v>110</v>
      </c>
      <c r="B28" s="62" t="str">
        <f>Respuestas!D156</f>
        <v>5.4</v>
      </c>
      <c r="C28" s="63" t="str">
        <f>Respuestas!F156</f>
        <v xml:space="preserve">¿Utilizo bienes, servicios o instalaciones de terceras personas o empresas? ¿Éstos son de la vecindad? </v>
      </c>
      <c r="D28" s="64" t="str">
        <f>+Respuestas!E156</f>
        <v>CMC</v>
      </c>
      <c r="E28" s="46"/>
      <c r="F28" s="47"/>
      <c r="G28" s="48" t="str">
        <f>IF(Principio13456[[#This Row],[Respuesta]]="No","Conformidad",IF(Principio13456[[#This Row],[Respuesta]]="Sí","No conforme","No Aplica"))</f>
        <v>No Aplica</v>
      </c>
      <c r="H28" s="49" t="str">
        <f>IF(Principio13456[[#This Row],[Respuesta]]="Sí",Respuestas!I156," ")</f>
        <v xml:space="preserve"> </v>
      </c>
      <c r="I28" s="50" t="str">
        <f>+IF($F28=Respuestas!$G$2,Respuestas!$H156,IF($F28=Respuestas!$G$5,Respuestas!$H$5,Respuestas!$H$2))</f>
        <v>En espera de su respuesta</v>
      </c>
    </row>
    <row r="29" spans="1:9" ht="45" x14ac:dyDescent="0.35">
      <c r="A29" s="62">
        <f>Respuestas!C157</f>
        <v>111</v>
      </c>
      <c r="B29" s="62" t="str">
        <f>Respuestas!D157</f>
        <v>5.5</v>
      </c>
      <c r="C29" s="63" t="str">
        <f>Respuestas!F157</f>
        <v>¿Conozco los costos de mis actividades de manejo forestal y los precios de los productos que vendo? ¿Soy capaz de calcular la relación costo/beneficio?</v>
      </c>
      <c r="D29" s="64" t="str">
        <f>+Respuestas!E157</f>
        <v>CMC</v>
      </c>
      <c r="E29" s="69"/>
      <c r="F29" s="51"/>
      <c r="G29" s="48" t="str">
        <f>IF(Principio13456[[#This Row],[Respuesta]]="Sí","Conformidad",IF(Principio13456[[#This Row],[Respuesta]]="No","No conforme","No Aplica"))</f>
        <v>No Aplica</v>
      </c>
      <c r="H29" s="49" t="str">
        <f>IF(Principio13456[[#This Row],[Respuesta]]="No",Respuestas!I157," ")</f>
        <v xml:space="preserve"> </v>
      </c>
      <c r="I29" s="50" t="str">
        <f>+IF($F29=Respuestas!$G$3,Respuestas!$H157,IF($F29=Respuestas!$G$5,Respuestas!$H$5,Respuestas!$H$2))</f>
        <v>En espera de su respuesta</v>
      </c>
    </row>
    <row r="30" spans="1:9" ht="30" x14ac:dyDescent="0.35">
      <c r="A30" s="62">
        <f>Respuestas!C158</f>
        <v>112</v>
      </c>
      <c r="B30" s="62" t="str">
        <f>Respuestas!D158</f>
        <v>5.5</v>
      </c>
      <c r="C30" s="63" t="str">
        <f>Respuestas!F158</f>
        <v>¿Tengo e implemento recursos asignados para cumplir con el plan de manejo y el estándar de certificación de FSC?</v>
      </c>
      <c r="D30" s="64" t="str">
        <f>+Respuestas!E158</f>
        <v>CMC</v>
      </c>
      <c r="E30" s="54"/>
      <c r="F30" s="47"/>
      <c r="G30" s="48" t="str">
        <f>IF(Principio13456[[#This Row],[Respuesta]]="Sí","Conformidad",IF(Principio13456[[#This Row],[Respuesta]]="No","No conforme","No Aplica"))</f>
        <v>No Aplica</v>
      </c>
      <c r="H30" s="49" t="str">
        <f>IF(Principio13456[[#This Row],[Respuesta]]="No",Respuestas!I158," ")</f>
        <v xml:space="preserve"> </v>
      </c>
      <c r="I30" s="50" t="str">
        <f>+IF($F30=Respuestas!$G$3,Respuestas!$H158,IF($F30=Respuestas!$G$5,Respuestas!$H$5,Respuestas!$H$2))</f>
        <v>En espera de su respuesta</v>
      </c>
    </row>
  </sheetData>
  <sheetProtection algorithmName="SHA-512" hashValue="wrlXYS63Hu4kEa/bV4MxtXFoIMCMqDSRqCIuG38dDdgo0TSK5z8mC5/0+69sZqT8een5dH7r2yZyV5S5uEhTXA==" saltValue="Q/wriRY+GVLTidNd73lx4A==" spinCount="100000" sheet="1" formatCells="0" formatRows="0" autoFilter="0" pivotTables="0"/>
  <mergeCells count="4">
    <mergeCell ref="A1:I1"/>
    <mergeCell ref="A2:I2"/>
    <mergeCell ref="A3:I3"/>
    <mergeCell ref="A5:I10"/>
  </mergeCells>
  <conditionalFormatting sqref="A13:C30">
    <cfRule type="expression" dxfId="66" priority="3">
      <formula>$D13="CMC"</formula>
    </cfRule>
  </conditionalFormatting>
  <conditionalFormatting sqref="A13:D30">
    <cfRule type="expression" dxfId="65" priority="2">
      <formula>$D13="CC"</formula>
    </cfRule>
  </conditionalFormatting>
  <conditionalFormatting sqref="D13:D30">
    <cfRule type="containsText" dxfId="64" priority="4" operator="containsText" text="CMC">
      <formula>NOT(ISERROR(SEARCH("CMC",D13)))</formula>
    </cfRule>
    <cfRule type="containsText" dxfId="63" priority="5" operator="containsText" text="CC">
      <formula>NOT(ISERROR(SEARCH("CC",D13)))</formula>
    </cfRule>
  </conditionalFormatting>
  <conditionalFormatting sqref="G13:G30">
    <cfRule type="containsText" dxfId="62" priority="6" operator="containsText" text="Conformidad">
      <formula>NOT(ISERROR(SEARCH("Conformidad",G13)))</formula>
    </cfRule>
    <cfRule type="containsText" dxfId="61" priority="7" operator="containsText" text="No conforme">
      <formula>NOT(ISERROR(SEARCH("No conforme",G13)))</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27307695-A762-4417-9A07-77D8A904C16E}">
          <x14:formula1>
            <xm:f>Respuestas!$A$1:$A$4</xm:f>
          </x14:formula1>
          <xm:sqref>F13:F30</xm:sqref>
        </x14:dataValidation>
      </x14:dataValidations>
    </ext>
    <ext xmlns:x15="http://schemas.microsoft.com/office/spreadsheetml/2010/11/main" uri="{3A4CF648-6AED-40f4-86FF-DC5316D8AED3}">
      <x14:slicerList xmlns:x14="http://schemas.microsoft.com/office/spreadsheetml/2009/9/main">
        <x14:slicer r:id="rId3"/>
      </x14:slicerList>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3D728-B42A-481C-854F-61848811848A}">
  <sheetPr>
    <tabColor rgb="FF78BE20"/>
  </sheetPr>
  <dimension ref="A1:I44"/>
  <sheetViews>
    <sheetView showZeros="0" zoomScale="50" zoomScaleNormal="50" workbookViewId="0">
      <pane xSplit="9" ySplit="12" topLeftCell="J13" activePane="bottomRight" state="frozen"/>
      <selection pane="topRight" activeCell="J1" sqref="J1"/>
      <selection pane="bottomLeft" activeCell="A13" sqref="A13"/>
      <selection pane="bottomRight" activeCell="A3" sqref="A3:I3"/>
    </sheetView>
  </sheetViews>
  <sheetFormatPr defaultColWidth="11.54296875" defaultRowHeight="15" x14ac:dyDescent="0.35"/>
  <cols>
    <col min="1" max="1" width="15" style="68" bestFit="1" customWidth="1"/>
    <col min="2" max="2" width="8.26953125" style="68" bestFit="1" customWidth="1"/>
    <col min="3" max="3" width="60.7265625" style="68" customWidth="1"/>
    <col min="4" max="4" width="5.54296875" style="68" customWidth="1"/>
    <col min="5" max="5" width="9.453125" style="68" hidden="1" customWidth="1"/>
    <col min="6" max="6" width="10.54296875" style="68" customWidth="1"/>
    <col min="7" max="7" width="20.7265625" style="68" bestFit="1" customWidth="1"/>
    <col min="8" max="8" width="15.54296875" style="68" customWidth="1"/>
    <col min="9" max="9" width="69.453125" style="68" customWidth="1"/>
    <col min="10" max="16384" width="11.54296875" style="68"/>
  </cols>
  <sheetData>
    <row r="1" spans="1:9" ht="24.5" x14ac:dyDescent="0.35">
      <c r="A1" s="184" t="s">
        <v>576</v>
      </c>
      <c r="B1" s="185"/>
      <c r="C1" s="185"/>
      <c r="D1" s="185"/>
      <c r="E1" s="185"/>
      <c r="F1" s="185"/>
      <c r="G1" s="185"/>
      <c r="H1" s="185"/>
      <c r="I1" s="186"/>
    </row>
    <row r="2" spans="1:9" ht="55.15" customHeight="1" x14ac:dyDescent="0.35">
      <c r="A2" s="182" t="s">
        <v>587</v>
      </c>
      <c r="B2" s="183"/>
      <c r="C2" s="183"/>
      <c r="D2" s="183"/>
      <c r="E2" s="183"/>
      <c r="F2" s="183"/>
      <c r="G2" s="183"/>
      <c r="H2" s="183"/>
      <c r="I2" s="183"/>
    </row>
    <row r="3" spans="1:9" x14ac:dyDescent="0.35">
      <c r="A3" s="180" t="s">
        <v>687</v>
      </c>
      <c r="B3" s="180"/>
      <c r="C3" s="180"/>
      <c r="D3" s="180"/>
      <c r="E3" s="180"/>
      <c r="F3" s="180"/>
      <c r="G3" s="180"/>
      <c r="H3" s="180"/>
      <c r="I3" s="180"/>
    </row>
    <row r="4" spans="1:9" ht="5.15" customHeight="1" x14ac:dyDescent="0.35">
      <c r="A4" s="1"/>
      <c r="B4" s="1"/>
      <c r="C4" s="1"/>
      <c r="D4" s="1"/>
      <c r="E4" s="1"/>
      <c r="F4" s="1"/>
      <c r="G4" s="1"/>
      <c r="H4" s="1"/>
      <c r="I4" s="1"/>
    </row>
    <row r="5" spans="1:9" x14ac:dyDescent="0.35">
      <c r="A5" s="181"/>
      <c r="B5" s="181"/>
      <c r="C5" s="181"/>
      <c r="D5" s="181"/>
      <c r="E5" s="181"/>
      <c r="F5" s="181"/>
      <c r="G5" s="181"/>
      <c r="H5" s="181"/>
      <c r="I5" s="181"/>
    </row>
    <row r="6" spans="1:9" x14ac:dyDescent="0.35">
      <c r="A6" s="181"/>
      <c r="B6" s="181"/>
      <c r="C6" s="181"/>
      <c r="D6" s="181"/>
      <c r="E6" s="181"/>
      <c r="F6" s="181"/>
      <c r="G6" s="181"/>
      <c r="H6" s="181"/>
      <c r="I6" s="181"/>
    </row>
    <row r="7" spans="1:9" x14ac:dyDescent="0.35">
      <c r="A7" s="181"/>
      <c r="B7" s="181"/>
      <c r="C7" s="181"/>
      <c r="D7" s="181"/>
      <c r="E7" s="181"/>
      <c r="F7" s="181"/>
      <c r="G7" s="181"/>
      <c r="H7" s="181"/>
      <c r="I7" s="181"/>
    </row>
    <row r="8" spans="1:9" x14ac:dyDescent="0.35">
      <c r="A8" s="181"/>
      <c r="B8" s="181"/>
      <c r="C8" s="181"/>
      <c r="D8" s="181"/>
      <c r="E8" s="181"/>
      <c r="F8" s="181"/>
      <c r="G8" s="181"/>
      <c r="H8" s="181"/>
      <c r="I8" s="181"/>
    </row>
    <row r="9" spans="1:9" x14ac:dyDescent="0.35">
      <c r="A9" s="181"/>
      <c r="B9" s="181"/>
      <c r="C9" s="181"/>
      <c r="D9" s="181"/>
      <c r="E9" s="181"/>
      <c r="F9" s="181"/>
      <c r="G9" s="181"/>
      <c r="H9" s="181"/>
      <c r="I9" s="181"/>
    </row>
    <row r="10" spans="1:9" x14ac:dyDescent="0.35">
      <c r="A10" s="181"/>
      <c r="B10" s="181"/>
      <c r="C10" s="181"/>
      <c r="D10" s="181"/>
      <c r="E10" s="181"/>
      <c r="F10" s="181"/>
      <c r="G10" s="181"/>
      <c r="H10" s="181"/>
      <c r="I10" s="181"/>
    </row>
    <row r="11" spans="1:9" ht="5.15" customHeight="1" x14ac:dyDescent="0.35">
      <c r="A11" s="35"/>
      <c r="B11" s="35"/>
      <c r="C11" s="35"/>
      <c r="D11" s="35"/>
      <c r="E11" s="35"/>
      <c r="F11" s="35"/>
      <c r="G11" s="35"/>
      <c r="H11" s="35"/>
      <c r="I11" s="35"/>
    </row>
    <row r="12" spans="1:9" ht="15.5" thickBot="1" x14ac:dyDescent="0.4">
      <c r="A12" s="36" t="s">
        <v>578</v>
      </c>
      <c r="B12" s="37" t="s">
        <v>13</v>
      </c>
      <c r="C12" s="60" t="s">
        <v>579</v>
      </c>
      <c r="D12" s="38" t="s">
        <v>14</v>
      </c>
      <c r="E12" s="38" t="s">
        <v>580</v>
      </c>
      <c r="F12" s="39" t="s">
        <v>16</v>
      </c>
      <c r="G12" s="38" t="s">
        <v>581</v>
      </c>
      <c r="H12" s="38" t="s">
        <v>18</v>
      </c>
      <c r="I12" s="40" t="s">
        <v>582</v>
      </c>
    </row>
    <row r="13" spans="1:9" ht="45.5" thickTop="1" x14ac:dyDescent="0.35">
      <c r="A13" s="62">
        <f>Respuestas!C159</f>
        <v>113</v>
      </c>
      <c r="B13" s="62" t="str">
        <f>Respuestas!D159</f>
        <v>6.1</v>
      </c>
      <c r="C13" s="63" t="str">
        <f>Respuestas!F159</f>
        <v>¿Tengo una evaluación que identifique los valores ambientales dentro de mi Unidad de Manejo o fuera de ella cuando puedan verse afectados por mis actividades?</v>
      </c>
      <c r="D13" s="64" t="str">
        <f>+Respuestas!E159</f>
        <v>CC</v>
      </c>
      <c r="E13" s="41"/>
      <c r="F13" s="42"/>
      <c r="G13" s="43" t="str">
        <f>IF(Principio137[[#This Row],[Respuesta]]="Sí","Conformidad",IF(Principio137[[#This Row],[Respuesta]]="No","No conforme","No Aplica"))</f>
        <v>No Aplica</v>
      </c>
      <c r="H13" s="44" t="str">
        <f>IF(Principio137[[#This Row],[Respuesta]]="No",Respuestas!I159," ")</f>
        <v xml:space="preserve"> </v>
      </c>
      <c r="I13" s="45" t="str">
        <f>+IF($F13=Respuestas!$G$3,Respuestas!$H159,IF($F13=Respuestas!$G$5,Respuestas!$H$5,Respuestas!$H$2))</f>
        <v>En espera de su respuesta</v>
      </c>
    </row>
    <row r="14" spans="1:9" x14ac:dyDescent="0.35">
      <c r="A14" s="62"/>
      <c r="B14" s="62"/>
      <c r="C14" s="63"/>
      <c r="D14" s="64"/>
      <c r="E14" s="46"/>
      <c r="F14" s="76">
        <f>+F13</f>
        <v>0</v>
      </c>
      <c r="G14" s="76" t="str">
        <f>IF(Principio137[[#This Row],[Respuesta]]="Sí","Conformidad",IF(Principio137[[#This Row],[Respuesta]]="No","No conforme","No Aplica"))</f>
        <v>No Aplica</v>
      </c>
      <c r="H14" s="49" t="str">
        <f>IF(Principio137[[#This Row],[Respuesta]]="No",Respuestas!I160," ")</f>
        <v xml:space="preserve"> </v>
      </c>
      <c r="I14" s="50" t="str">
        <f>+IF($F14=Respuestas!$G$3,Respuestas!$H160,IF($F14=Respuestas!$G$10,Respuestas!$H$5,Respuestas!$H$2))</f>
        <v>En espera de su respuesta</v>
      </c>
    </row>
    <row r="15" spans="1:9" x14ac:dyDescent="0.35">
      <c r="A15" s="62"/>
      <c r="B15" s="62"/>
      <c r="C15" s="63"/>
      <c r="D15" s="64"/>
      <c r="E15" s="46"/>
      <c r="F15" s="76">
        <f>+F13</f>
        <v>0</v>
      </c>
      <c r="G15" s="76" t="str">
        <f>IF(Principio137[[#This Row],[Respuesta]]="Sí","Conformidad",IF(Principio137[[#This Row],[Respuesta]]="No","No conforme","No Aplica"))</f>
        <v>No Aplica</v>
      </c>
      <c r="H15" s="49" t="str">
        <f>IF(Principio137[[#This Row],[Respuesta]]="No",Respuestas!I161," ")</f>
        <v xml:space="preserve"> </v>
      </c>
      <c r="I15" s="50" t="str">
        <f>+IF($F15=Respuestas!$G$3,Respuestas!$H161,IF($F15=Respuestas!$G$10,Respuestas!$H$5,Respuestas!$H$2))</f>
        <v>En espera de su respuesta</v>
      </c>
    </row>
    <row r="16" spans="1:9" ht="45" x14ac:dyDescent="0.35">
      <c r="A16" s="62">
        <f>Respuestas!C162</f>
        <v>114</v>
      </c>
      <c r="B16" s="62" t="str">
        <f>Respuestas!D162</f>
        <v>6.2</v>
      </c>
      <c r="C16" s="63" t="str">
        <f>Respuestas!F162</f>
        <v>Antes de realizar las actividades de manejo ¿Conozco los impactos potenciales que podrían tener sobre los valores ambientales identificados?</v>
      </c>
      <c r="D16" s="64" t="str">
        <f>+Respuestas!E162</f>
        <v>CC</v>
      </c>
      <c r="E16" s="70" t="s">
        <v>580</v>
      </c>
      <c r="F16" s="47"/>
      <c r="G16" s="48" t="str">
        <f>IF(Principio137[[#This Row],[Respuesta]]="Sí","Conformidad",IF(Principio137[[#This Row],[Respuesta]]="No","No conforme","No Aplica"))</f>
        <v>No Aplica</v>
      </c>
      <c r="H16" s="49" t="str">
        <f>IF(Principio137[[#This Row],[Respuesta]]="No",Respuestas!I162," ")</f>
        <v xml:space="preserve"> </v>
      </c>
      <c r="I16" s="50" t="str">
        <f>+IF($F16=Respuestas!$G$3,Respuestas!$H162,IF($F16=Respuestas!$G$10,Respuestas!$H$5,Respuestas!$H$2))</f>
        <v>En espera de su respuesta</v>
      </c>
    </row>
    <row r="17" spans="1:9" x14ac:dyDescent="0.35">
      <c r="A17" s="62"/>
      <c r="B17" s="62"/>
      <c r="C17" s="63"/>
      <c r="D17" s="64"/>
      <c r="E17" s="70" t="s">
        <v>580</v>
      </c>
      <c r="F17" s="76">
        <f>+F16</f>
        <v>0</v>
      </c>
      <c r="G17" s="76" t="str">
        <f>IF(Principio137[[#This Row],[Respuesta]]="Sí","Conformidad",IF(Principio137[[#This Row],[Respuesta]]="No","No conforme","No Aplica"))</f>
        <v>No Aplica</v>
      </c>
      <c r="H17" s="49" t="str">
        <f>IF(Principio137[[#This Row],[Respuesta]]="No",Respuestas!I163," ")</f>
        <v xml:space="preserve"> </v>
      </c>
      <c r="I17" s="50" t="str">
        <f>+IF($F17=Respuestas!$G$3,Respuestas!$H163,IF($F17=Respuestas!$G$10,Respuestas!$H$5,Respuestas!$H$2))</f>
        <v>En espera de su respuesta</v>
      </c>
    </row>
    <row r="18" spans="1:9" ht="45" x14ac:dyDescent="0.35">
      <c r="A18" s="62">
        <f>Respuestas!C164</f>
        <v>115</v>
      </c>
      <c r="B18" s="62" t="str">
        <f>Respuestas!D164</f>
        <v>6.3</v>
      </c>
      <c r="C18" s="63" t="str">
        <f>Respuestas!F164</f>
        <v>¿Realizo las actividades de forma que se prevengan y protejan a los valores ambientales de posibles impactos negativos?</v>
      </c>
      <c r="D18" s="64" t="str">
        <f>+Respuestas!E164</f>
        <v>CC</v>
      </c>
      <c r="E18" s="70" t="s">
        <v>580</v>
      </c>
      <c r="F18" s="47"/>
      <c r="G18" s="48" t="str">
        <f>IF(Principio137[[#This Row],[Respuesta]]="Sí","Conformidad",IF(Principio137[[#This Row],[Respuesta]]="No","No conforme","No Aplica"))</f>
        <v>No Aplica</v>
      </c>
      <c r="H18" s="49" t="str">
        <f>IF(Principio137[[#This Row],[Respuesta]]="No",Respuestas!I164," ")</f>
        <v xml:space="preserve"> </v>
      </c>
      <c r="I18" s="50" t="str">
        <f>+IF($F18=Respuestas!$G$3,Respuestas!$H164,IF($F18=Respuestas!$G$10,Respuestas!$H$5,Respuestas!$H$2))</f>
        <v>En espera de su respuesta</v>
      </c>
    </row>
    <row r="19" spans="1:9" x14ac:dyDescent="0.35">
      <c r="A19" s="62"/>
      <c r="B19" s="62"/>
      <c r="C19" s="63"/>
      <c r="D19" s="64"/>
      <c r="E19" s="70" t="s">
        <v>580</v>
      </c>
      <c r="F19" s="76">
        <f>+F18</f>
        <v>0</v>
      </c>
      <c r="G19" s="76" t="str">
        <f>IF(Principio137[[#This Row],[Respuesta]]="Sí","Conformidad",IF(Principio137[[#This Row],[Respuesta]]="No","No conforme","No Aplica"))</f>
        <v>No Aplica</v>
      </c>
      <c r="H19" s="49" t="str">
        <f>IF(Principio137[[#This Row],[Respuesta]]="No",Respuestas!I165," ")</f>
        <v xml:space="preserve"> </v>
      </c>
      <c r="I19" s="50" t="str">
        <f>+IF($F19=Respuestas!$G$3,Respuestas!$H165,IF($F19=Respuestas!$G$10,Respuestas!$H$5,Respuestas!$H$2))</f>
        <v>En espera de su respuesta</v>
      </c>
    </row>
    <row r="20" spans="1:9" ht="30" x14ac:dyDescent="0.35">
      <c r="A20" s="62">
        <f>Respuestas!C166</f>
        <v>116</v>
      </c>
      <c r="B20" s="62" t="str">
        <f>Respuestas!D166</f>
        <v>6.3</v>
      </c>
      <c r="C20" s="63" t="str">
        <f>Respuestas!F166</f>
        <v>Si he causado un impacto, ¿Cambio las prácticas y reparo o mitigo el daño ocasionado?</v>
      </c>
      <c r="D20" s="64" t="str">
        <f>+Respuestas!E166</f>
        <v>CC</v>
      </c>
      <c r="E20" s="70" t="s">
        <v>580</v>
      </c>
      <c r="F20" s="47"/>
      <c r="G20" s="48" t="str">
        <f>IF(Principio137[[#This Row],[Respuesta]]="Sí","Conformidad",IF(Principio137[[#This Row],[Respuesta]]="No","No conforme","No Aplica"))</f>
        <v>No Aplica</v>
      </c>
      <c r="H20" s="49" t="str">
        <f>IF(Principio137[[#This Row],[Respuesta]]="No",Respuestas!I166," ")</f>
        <v xml:space="preserve"> </v>
      </c>
      <c r="I20" s="50" t="str">
        <f>+IF($F20=Respuestas!$G$3,Respuestas!$H166,IF($F20=Respuestas!$G$10,Respuestas!$H$5,Respuestas!$H$2))</f>
        <v>En espera de su respuesta</v>
      </c>
    </row>
    <row r="21" spans="1:9" ht="45" x14ac:dyDescent="0.35">
      <c r="A21" s="62">
        <f>Respuestas!C167</f>
        <v>117</v>
      </c>
      <c r="B21" s="62" t="str">
        <f>Respuestas!D167</f>
        <v>6.4</v>
      </c>
      <c r="C21" s="63" t="str">
        <f>Respuestas!F167</f>
        <v>En la evaluación de los valores ambientales. ¿Identifico alguna especie rara, amenazada o incluido en CITES, y sus hábitats?</v>
      </c>
      <c r="D21" s="64" t="str">
        <f>+Respuestas!E167</f>
        <v>CC</v>
      </c>
      <c r="E21" s="46"/>
      <c r="F21" s="47"/>
      <c r="G21" s="48" t="str">
        <f>IF(Principio137[[#This Row],[Respuesta]]="Sí","Conformidad",IF(Principio137[[#This Row],[Respuesta]]="No","No conforme","No Aplica"))</f>
        <v>No Aplica</v>
      </c>
      <c r="H21" s="49" t="str">
        <f>IF(Principio137[[#This Row],[Respuesta]]="No",Respuestas!I167," ")</f>
        <v xml:space="preserve"> </v>
      </c>
      <c r="I21" s="50" t="str">
        <f>+IF($F21=Respuestas!$G$3,Respuestas!$H167,IF($F21=Respuestas!$G$10,Respuestas!$H$5,Respuestas!$H$2))</f>
        <v>En espera de su respuesta</v>
      </c>
    </row>
    <row r="22" spans="1:9" ht="45" x14ac:dyDescent="0.35">
      <c r="A22" s="62">
        <f>Respuestas!C168</f>
        <v>118</v>
      </c>
      <c r="B22" s="62" t="str">
        <f>Respuestas!D168</f>
        <v>6.4</v>
      </c>
      <c r="C22" s="63" t="str">
        <f>Respuestas!F168</f>
        <v>Si se identifican especies raras y amenazadas, y especies incluidas en CITES, y sus hábitats, ¿Tengo medidas para proteger esas especies y sus hábitats?</v>
      </c>
      <c r="D22" s="64" t="str">
        <f>+Respuestas!E168</f>
        <v>CC</v>
      </c>
      <c r="E22" s="46"/>
      <c r="F22" s="47"/>
      <c r="G22" s="48" t="str">
        <f>IF(Principio137[[#This Row],[Respuesta]]="Sí","Conformidad",IF(Principio137[[#This Row],[Respuesta]]="No","No conforme","No Aplica"))</f>
        <v>No Aplica</v>
      </c>
      <c r="H22" s="49" t="str">
        <f>IF(Principio137[[#This Row],[Respuesta]]="No",Respuestas!I168," ")</f>
        <v xml:space="preserve"> </v>
      </c>
      <c r="I22" s="50" t="str">
        <f>+IF($F22=Respuestas!$G$3,Respuestas!$H168,IF($F22=Respuestas!$G$10,Respuestas!$H$5,Respuestas!$H$2))</f>
        <v>En espera de su respuesta</v>
      </c>
    </row>
    <row r="23" spans="1:9" x14ac:dyDescent="0.35">
      <c r="A23" s="62"/>
      <c r="B23" s="62"/>
      <c r="C23" s="63"/>
      <c r="D23" s="64"/>
      <c r="E23" s="46"/>
      <c r="F23" s="76">
        <f>+F22</f>
        <v>0</v>
      </c>
      <c r="G23" s="76" t="str">
        <f>IF(Principio137[[#This Row],[Respuesta]]="Sí","Conformidad",IF(Principio137[[#This Row],[Respuesta]]="No","No conforme","No Aplica"))</f>
        <v>No Aplica</v>
      </c>
      <c r="H23" s="49" t="str">
        <f>IF(Principio137[[#This Row],[Respuesta]]="No",Respuestas!I169," ")</f>
        <v xml:space="preserve"> </v>
      </c>
      <c r="I23" s="50" t="str">
        <f>+IF($F23=Respuestas!$G$3,Respuestas!$H169,IF($F23=Respuestas!$G$10,Respuestas!$H$5,Respuestas!$H$2))</f>
        <v>En espera de su respuesta</v>
      </c>
    </row>
    <row r="24" spans="1:9" x14ac:dyDescent="0.35">
      <c r="A24" s="62"/>
      <c r="B24" s="62"/>
      <c r="C24" s="63"/>
      <c r="D24" s="64"/>
      <c r="E24" s="54"/>
      <c r="F24" s="76">
        <f>+F22</f>
        <v>0</v>
      </c>
      <c r="G24" s="76" t="str">
        <f>IF(Principio137[[#This Row],[Respuesta]]="Sí","Conformidad",IF(Principio137[[#This Row],[Respuesta]]="No","No conforme","No Aplica"))</f>
        <v>No Aplica</v>
      </c>
      <c r="H24" s="49" t="str">
        <f>IF(Principio137[[#This Row],[Respuesta]]="No",Respuestas!I170," ")</f>
        <v xml:space="preserve"> </v>
      </c>
      <c r="I24" s="50" t="str">
        <f>+IF($F24=Respuestas!$G$3,Respuestas!$H170,IF($F24=Respuestas!$G$10,Respuestas!$H$5,Respuestas!$H$2))</f>
        <v>En espera de su respuesta</v>
      </c>
    </row>
    <row r="25" spans="1:9" ht="45" x14ac:dyDescent="0.35">
      <c r="A25" s="62">
        <f>Respuestas!C171</f>
        <v>119</v>
      </c>
      <c r="B25" s="62" t="str">
        <f>Respuestas!D171</f>
        <v>6.4</v>
      </c>
      <c r="C25" s="63" t="str">
        <f>Respuestas!F171</f>
        <v>Si se identifican especies raras y amenazadas, y especies incluidas en CITES, y sus hábitats, ¿Tengo medidas para evitar la caza, pesca, captura o recolección de esas especies?</v>
      </c>
      <c r="D25" s="64" t="str">
        <f>+Respuestas!E171</f>
        <v>CC</v>
      </c>
      <c r="E25" s="46"/>
      <c r="F25" s="47"/>
      <c r="G25" s="48" t="str">
        <f>IF(Principio137[[#This Row],[Respuesta]]="Sí","Conformidad",IF(Principio137[[#This Row],[Respuesta]]="No","No conforme","No Aplica"))</f>
        <v>No Aplica</v>
      </c>
      <c r="H25" s="49" t="str">
        <f>IF(Principio137[[#This Row],[Respuesta]]="No",Respuestas!I171," ")</f>
        <v xml:space="preserve"> </v>
      </c>
      <c r="I25" s="50" t="str">
        <f>+IF($F25=Respuestas!$G$3,Respuestas!$H171,IF($F25=Respuestas!$G$10,Respuestas!$H$5,Respuestas!$H$2))</f>
        <v>En espera de su respuesta</v>
      </c>
    </row>
    <row r="26" spans="1:9" ht="30" x14ac:dyDescent="0.35">
      <c r="A26" s="62">
        <f>Respuestas!C172</f>
        <v>120</v>
      </c>
      <c r="B26" s="62" t="str">
        <f>Respuestas!D172</f>
        <v>6.5</v>
      </c>
      <c r="C26" s="63" t="str">
        <f>Respuestas!F172</f>
        <v>¿He identificado ecosistemas nativos en mi Unidad de Manejo?</v>
      </c>
      <c r="D26" s="64" t="str">
        <f>+Respuestas!E172</f>
        <v>CC</v>
      </c>
      <c r="E26" s="70" t="s">
        <v>580</v>
      </c>
      <c r="F26" s="47"/>
      <c r="G26" s="48" t="str">
        <f>IF(Principio137[[#This Row],[Respuesta]]="Sí","Conformidad",IF(Principio137[[#This Row],[Respuesta]]="No","No conforme","No Aplica"))</f>
        <v>No Aplica</v>
      </c>
      <c r="H26" s="49" t="str">
        <f>IF(Principio137[[#This Row],[Respuesta]]="No",Respuestas!I172," ")</f>
        <v xml:space="preserve"> </v>
      </c>
      <c r="I26" s="50" t="str">
        <f>+IF($F26=Respuestas!$G$3,Respuestas!$H172,IF($F26=Respuestas!$G$10,Respuestas!$H$5,Respuestas!$H$2))</f>
        <v>En espera de su respuesta</v>
      </c>
    </row>
    <row r="27" spans="1:9" x14ac:dyDescent="0.35">
      <c r="A27" s="62"/>
      <c r="B27" s="62"/>
      <c r="C27" s="63"/>
      <c r="D27" s="64"/>
      <c r="E27" s="70" t="s">
        <v>580</v>
      </c>
      <c r="F27" s="76">
        <f>+F26</f>
        <v>0</v>
      </c>
      <c r="G27" s="76" t="str">
        <f>IF(Principio137[[#This Row],[Respuesta]]="Sí","Conformidad",IF(Principio137[[#This Row],[Respuesta]]="No","No conforme","No Aplica"))</f>
        <v>No Aplica</v>
      </c>
      <c r="H27" s="49" t="str">
        <f>IF(Principio137[[#This Row],[Respuesta]]="No",Respuestas!I173," ")</f>
        <v xml:space="preserve"> </v>
      </c>
      <c r="I27" s="50" t="str">
        <f>+IF($F27=Respuestas!$G$3,Respuestas!$H173,IF($F27=Respuestas!$G$10,Respuestas!$H$5,Respuestas!$H$2))</f>
        <v>En espera de su respuesta</v>
      </c>
    </row>
    <row r="28" spans="1:9" x14ac:dyDescent="0.35">
      <c r="A28" s="62">
        <f>Respuestas!C174</f>
        <v>121</v>
      </c>
      <c r="B28" s="62" t="str">
        <f>Respuestas!D174</f>
        <v>6.5</v>
      </c>
      <c r="C28" s="63" t="str">
        <f>Respuestas!F174</f>
        <v>¿Protejo los ecosistemas nativos en mi Unidad de Manejo?</v>
      </c>
      <c r="D28" s="64" t="str">
        <f>+Respuestas!E174</f>
        <v>CC</v>
      </c>
      <c r="E28" s="70" t="s">
        <v>580</v>
      </c>
      <c r="F28" s="47"/>
      <c r="G28" s="48" t="str">
        <f>IF(Principio137[[#This Row],[Respuesta]]="Sí","Conformidad",IF(Principio137[[#This Row],[Respuesta]]="No","No conforme","No Aplica"))</f>
        <v>No Aplica</v>
      </c>
      <c r="H28" s="49" t="str">
        <f>IF(Principio137[[#This Row],[Respuesta]]="No",Respuestas!I174," ")</f>
        <v xml:space="preserve"> </v>
      </c>
      <c r="I28" s="50" t="str">
        <f>+IF($F28=Respuestas!$G$3,Respuestas!$H174,IF($F28=Respuestas!$G$10,Respuestas!$H$5,Respuestas!$H$2))</f>
        <v>En espera de su respuesta</v>
      </c>
    </row>
    <row r="29" spans="1:9" x14ac:dyDescent="0.35">
      <c r="A29" s="62"/>
      <c r="B29" s="62"/>
      <c r="C29" s="63"/>
      <c r="D29" s="64"/>
      <c r="E29" s="70" t="s">
        <v>580</v>
      </c>
      <c r="F29" s="76">
        <f>+F28</f>
        <v>0</v>
      </c>
      <c r="G29" s="76" t="str">
        <f>IF(Principio137[[#This Row],[Respuesta]]="Sí","Conformidad",IF(Principio137[[#This Row],[Respuesta]]="No","No conforme","No Aplica"))</f>
        <v>No Aplica</v>
      </c>
      <c r="H29" s="49" t="str">
        <f>IF(Principio137[[#This Row],[Respuesta]]="No",Respuestas!I175," ")</f>
        <v xml:space="preserve"> </v>
      </c>
      <c r="I29" s="50" t="str">
        <f>+IF($F29=Respuestas!$G$3,Respuestas!$H175,IF($F29=Respuestas!$G$10,Respuestas!$H$5,Respuestas!$H$2))</f>
        <v>En espera de su respuesta</v>
      </c>
    </row>
    <row r="30" spans="1:9" ht="30" x14ac:dyDescent="0.35">
      <c r="A30" s="62">
        <f>Respuestas!C176</f>
        <v>122</v>
      </c>
      <c r="B30" s="62" t="str">
        <f>Respuestas!D176</f>
        <v>6.5</v>
      </c>
      <c r="C30" s="63" t="str">
        <f>Respuestas!F176</f>
        <v>¿Contribuyo a restaurar y regenerar ecosistemas a condiciones nativos?</v>
      </c>
      <c r="D30" s="64" t="str">
        <f>+Respuestas!E176</f>
        <v>CC</v>
      </c>
      <c r="E30" s="70" t="s">
        <v>580</v>
      </c>
      <c r="F30" s="47"/>
      <c r="G30" s="48" t="str">
        <f>IF(Principio137[[#This Row],[Respuesta]]="Sí","Conformidad",IF(Principio137[[#This Row],[Respuesta]]="No","No conforme","No Aplica"))</f>
        <v>No Aplica</v>
      </c>
      <c r="H30" s="49" t="str">
        <f>IF(Principio137[[#This Row],[Respuesta]]="No",Respuestas!I176," ")</f>
        <v xml:space="preserve"> </v>
      </c>
      <c r="I30" s="50" t="str">
        <f>+IF($F30=Respuestas!$G$3,Respuestas!$H176,IF($F30=Respuestas!$G$10,Respuestas!$H$5,Respuestas!$H$2))</f>
        <v>En espera de su respuesta</v>
      </c>
    </row>
    <row r="31" spans="1:9" x14ac:dyDescent="0.35">
      <c r="A31" s="62"/>
      <c r="B31" s="62"/>
      <c r="C31" s="63"/>
      <c r="D31" s="64"/>
      <c r="E31" s="70" t="s">
        <v>580</v>
      </c>
      <c r="F31" s="76">
        <f>+F30</f>
        <v>0</v>
      </c>
      <c r="G31" s="76" t="str">
        <f>IF(Principio137[[#This Row],[Respuesta]]="Sí","Conformidad",IF(Principio137[[#This Row],[Respuesta]]="No","No conforme","No Aplica"))</f>
        <v>No Aplica</v>
      </c>
      <c r="H31" s="49" t="str">
        <f>IF(Principio137[[#This Row],[Respuesta]]="No",Respuestas!I177," ")</f>
        <v xml:space="preserve"> </v>
      </c>
      <c r="I31" s="50" t="str">
        <f>+IF($F31=Respuestas!$G$3,Respuestas!$H177,IF($F31=Respuestas!$G$10,Respuestas!$H$5,Respuestas!$H$2))</f>
        <v>En espera de su respuesta</v>
      </c>
    </row>
    <row r="32" spans="1:9" ht="45" x14ac:dyDescent="0.35">
      <c r="A32" s="62">
        <f>Respuestas!C178</f>
        <v>123</v>
      </c>
      <c r="B32" s="62" t="str">
        <f>Respuestas!D178</f>
        <v>6.5</v>
      </c>
      <c r="C32" s="63" t="str">
        <f>Respuestas!F178</f>
        <v>Las áreas de los ecosistemas nativos, en conjunto con otros componentes de conservación, ¿cubren una superficie igual o mayor al 10% de mi Unidad de Manejo?</v>
      </c>
      <c r="D32" s="64" t="str">
        <f>+Respuestas!E178</f>
        <v>CC</v>
      </c>
      <c r="E32" s="70" t="s">
        <v>580</v>
      </c>
      <c r="F32" s="47"/>
      <c r="G32" s="48" t="str">
        <f>IF(Principio137[[#This Row],[Respuesta]]="Sí","Conformidad",IF(Principio137[[#This Row],[Respuesta]]="No","No conforme","No Aplica"))</f>
        <v>No Aplica</v>
      </c>
      <c r="H32" s="49" t="str">
        <f>IF(Principio137[[#This Row],[Respuesta]]="No",Respuestas!I178," ")</f>
        <v xml:space="preserve"> </v>
      </c>
      <c r="I32" s="50" t="str">
        <f>+IF($F32=Respuestas!$G$3,Respuestas!$H178,IF($F32=Respuestas!$G$10,Respuestas!$H$5,Respuestas!$H$2))</f>
        <v>En espera de su respuesta</v>
      </c>
    </row>
    <row r="33" spans="1:9" ht="30" x14ac:dyDescent="0.35">
      <c r="A33" s="62">
        <f>Respuestas!C179</f>
        <v>124</v>
      </c>
      <c r="B33" s="62" t="str">
        <f>Respuestas!D179</f>
        <v>6.6</v>
      </c>
      <c r="C33" s="63" t="str">
        <f>Respuestas!F179</f>
        <v>¿Protejo las especies que viven en las áreas de los ecosistemas nativos y sus hábitats en la Unidad de Manejo?</v>
      </c>
      <c r="D33" s="64" t="str">
        <f>+Respuestas!E179</f>
        <v>CMC</v>
      </c>
      <c r="E33" s="46"/>
      <c r="F33" s="47"/>
      <c r="G33" s="48" t="str">
        <f>IF(Principio137[[#This Row],[Respuesta]]="Sí","Conformidad",IF(Principio137[[#This Row],[Respuesta]]="No","No conforme","No Aplica"))</f>
        <v>No Aplica</v>
      </c>
      <c r="H33" s="49" t="str">
        <f>IF(Principio137[[#This Row],[Respuesta]]="No",Respuestas!I179," ")</f>
        <v xml:space="preserve"> </v>
      </c>
      <c r="I33" s="50" t="str">
        <f>+IF($F33=Respuestas!$G$3,Respuestas!$H179,IF($F33=Respuestas!$G$10,Respuestas!$H$5,Respuestas!$H$2))</f>
        <v>En espera de su respuesta</v>
      </c>
    </row>
    <row r="34" spans="1:9" x14ac:dyDescent="0.35">
      <c r="A34" s="62"/>
      <c r="B34" s="62"/>
      <c r="C34" s="63"/>
      <c r="D34" s="64"/>
      <c r="E34" s="46"/>
      <c r="F34" s="76">
        <f>+F33</f>
        <v>0</v>
      </c>
      <c r="G34" s="76" t="str">
        <f>IF(Principio137[[#This Row],[Respuesta]]="Sí","Conformidad",IF(Principio137[[#This Row],[Respuesta]]="No","No conforme","No Aplica"))</f>
        <v>No Aplica</v>
      </c>
      <c r="H34" s="49" t="str">
        <f>IF(Principio137[[#This Row],[Respuesta]]="No",Respuestas!I180," ")</f>
        <v xml:space="preserve"> </v>
      </c>
      <c r="I34" s="50" t="str">
        <f>+IF($F34=Respuestas!$G$3,Respuestas!$H180,IF($F34=Respuestas!$G$10,Respuestas!$H$5,Respuestas!$H$2))</f>
        <v>En espera de su respuesta</v>
      </c>
    </row>
    <row r="35" spans="1:9" ht="30" x14ac:dyDescent="0.35">
      <c r="A35" s="62">
        <f>Respuestas!C181</f>
        <v>125</v>
      </c>
      <c r="B35" s="62" t="str">
        <f>Respuestas!D181</f>
        <v>6.7</v>
      </c>
      <c r="C35" s="63" t="str">
        <f>Respuestas!F181</f>
        <v>¿Conozco los cursos (arroyos, ríos) y cuerpos (lagunas, lagos naturales) de agua, que existen en la Unidad de Manejo?</v>
      </c>
      <c r="D35" s="64" t="str">
        <f>+Respuestas!E181</f>
        <v>CC</v>
      </c>
      <c r="E35" s="70"/>
      <c r="F35" s="47"/>
      <c r="G35" s="48" t="str">
        <f>IF(Principio137[[#This Row],[Respuesta]]="Sí","Conformidad",IF(Principio137[[#This Row],[Respuesta]]="No","No conforme","No Aplica"))</f>
        <v>No Aplica</v>
      </c>
      <c r="H35" s="49" t="str">
        <f>IF(Principio137[[#This Row],[Respuesta]]="No",Respuestas!I181," ")</f>
        <v xml:space="preserve"> </v>
      </c>
      <c r="I35" s="50" t="str">
        <f>+IF($F35=Respuestas!$G$3,Respuestas!$H181,IF($F35=Respuestas!$G$10,Respuestas!$H$5,Respuestas!$H$2))</f>
        <v>En espera de su respuesta</v>
      </c>
    </row>
    <row r="36" spans="1:9" ht="45" x14ac:dyDescent="0.35">
      <c r="A36" s="62">
        <f>Respuestas!C182</f>
        <v>126</v>
      </c>
      <c r="B36" s="62" t="str">
        <f>Respuestas!D182</f>
        <v>6.7</v>
      </c>
      <c r="C36" s="63" t="str">
        <f>Respuestas!F182</f>
        <v>¿Protejo la calidad y la cantidad de agua de los cursos y cuerpos de agua, así como la vegetación que hay junto a ellos?</v>
      </c>
      <c r="D36" s="64" t="str">
        <f>+Respuestas!E182</f>
        <v>CC</v>
      </c>
      <c r="E36" s="69"/>
      <c r="F36" s="51"/>
      <c r="G36" s="48" t="str">
        <f>IF(Principio137[[#This Row],[Respuesta]]="Sí","Conformidad",IF(Principio137[[#This Row],[Respuesta]]="No","No conforme","No Aplica"))</f>
        <v>No Aplica</v>
      </c>
      <c r="H36" s="49" t="str">
        <f>IF(Principio137[[#This Row],[Respuesta]]="No",Respuestas!I182," ")</f>
        <v xml:space="preserve"> </v>
      </c>
      <c r="I36" s="50" t="str">
        <f>+IF($F36=Respuestas!$G$3,Respuestas!$H182,IF($F36=Respuestas!$G$10,Respuestas!$H$5,Respuestas!$H$2))</f>
        <v>En espera de su respuesta</v>
      </c>
    </row>
    <row r="37" spans="1:9" x14ac:dyDescent="0.35">
      <c r="A37" s="62"/>
      <c r="B37" s="62"/>
      <c r="C37" s="63"/>
      <c r="D37" s="64"/>
      <c r="E37" s="70"/>
      <c r="F37" s="76">
        <f>+F36</f>
        <v>0</v>
      </c>
      <c r="G37" s="76" t="str">
        <f>IF(Principio137[[#This Row],[Respuesta]]="Sí","Conformidad",IF(Principio137[[#This Row],[Respuesta]]="No","No conforme","No Aplica"))</f>
        <v>No Aplica</v>
      </c>
      <c r="H37" s="49" t="str">
        <f>IF(Principio137[[#This Row],[Respuesta]]="No",Respuestas!I182," ")</f>
        <v xml:space="preserve"> </v>
      </c>
      <c r="I37" s="50" t="str">
        <f>+IF($F37=Respuestas!$G$3,Respuestas!$H182,IF($F37=Respuestas!$G$10,Respuestas!$H$5,Respuestas!$H$2))</f>
        <v>En espera de su respuesta</v>
      </c>
    </row>
    <row r="38" spans="1:9" x14ac:dyDescent="0.35">
      <c r="A38" s="62"/>
      <c r="B38" s="62"/>
      <c r="C38" s="63"/>
      <c r="D38" s="64"/>
      <c r="E38" s="70"/>
      <c r="F38" s="76">
        <f>+F37</f>
        <v>0</v>
      </c>
      <c r="G38" s="76" t="str">
        <f>IF(Principio137[[#This Row],[Respuesta]]="Sí","Conformidad",IF(Principio137[[#This Row],[Respuesta]]="No","No conforme","No Aplica"))</f>
        <v>No Aplica</v>
      </c>
      <c r="H38" s="49" t="str">
        <f>IF(Principio137[[#This Row],[Respuesta]]="No",Respuestas!I183," ")</f>
        <v xml:space="preserve"> </v>
      </c>
      <c r="I38" s="50" t="str">
        <f>+IF($F38=Respuestas!$G$3,Respuestas!$H183,IF($F38=Respuestas!$G$10,Respuestas!$H$5,Respuestas!$H$2))</f>
        <v>En espera de su respuesta</v>
      </c>
    </row>
    <row r="39" spans="1:9" ht="30" x14ac:dyDescent="0.35">
      <c r="A39" s="62">
        <f>Respuestas!C184</f>
        <v>127</v>
      </c>
      <c r="B39" s="62" t="str">
        <f>Respuestas!D184</f>
        <v>6.7</v>
      </c>
      <c r="C39" s="63" t="str">
        <f>Respuestas!F184</f>
        <v>¿Reparo los daños que causo a los cursos y cuerpos de agua y a la vegetación que hay junto a ellos?</v>
      </c>
      <c r="D39" s="64" t="str">
        <f>+Respuestas!E184</f>
        <v>CC</v>
      </c>
      <c r="E39" s="70"/>
      <c r="F39" s="47"/>
      <c r="G39" s="48" t="str">
        <f>IF(Principio137[[#This Row],[Respuesta]]="Sí","Conformidad",IF(Principio137[[#This Row],[Respuesta]]="No","No conforme","No Aplica"))</f>
        <v>No Aplica</v>
      </c>
      <c r="H39" s="49" t="str">
        <f>IF(Principio137[[#This Row],[Respuesta]]="No",Respuestas!I184," ")</f>
        <v xml:space="preserve"> </v>
      </c>
      <c r="I39" s="50" t="str">
        <f>+IF($F39=Respuestas!$G$3,Respuestas!$H184,IF($F39=Respuestas!$G$10,Respuestas!$H$5,Respuestas!$H$2))</f>
        <v>En espera de su respuesta</v>
      </c>
    </row>
    <row r="40" spans="1:9" ht="30" x14ac:dyDescent="0.35">
      <c r="A40" s="62">
        <f>Respuestas!C185</f>
        <v>128</v>
      </c>
      <c r="B40" s="62" t="str">
        <f>Respuestas!D185</f>
        <v>6.8</v>
      </c>
      <c r="C40" s="63" t="str">
        <f>Respuestas!F185</f>
        <v>¿Mantengo una mezcla de especies, tamaños y edades de árboles en la Unidad de Manejo, de acuerdo con el paisaje?</v>
      </c>
      <c r="D40" s="64" t="str">
        <f>+Respuestas!E185</f>
        <v>CMC</v>
      </c>
      <c r="E40" s="70"/>
      <c r="F40" s="47"/>
      <c r="G40" s="48" t="str">
        <f>IF(Principio137[[#This Row],[Respuesta]]="Sí","Conformidad",IF(Principio137[[#This Row],[Respuesta]]="No","No conforme","No Aplica"))</f>
        <v>No Aplica</v>
      </c>
      <c r="H40" s="49" t="str">
        <f>IF(Principio137[[#This Row],[Respuesta]]="No",Respuestas!I185," ")</f>
        <v xml:space="preserve"> </v>
      </c>
      <c r="I40" s="50" t="str">
        <f>+IF($F40=Respuestas!$G$3,Respuestas!$H185,IF($F40=Respuestas!$G$10,Respuestas!$H$5,Respuestas!$H$2))</f>
        <v>En espera de su respuesta</v>
      </c>
    </row>
    <row r="41" spans="1:9" x14ac:dyDescent="0.35">
      <c r="A41" s="62"/>
      <c r="B41" s="62"/>
      <c r="C41" s="63"/>
      <c r="D41" s="64"/>
      <c r="E41" s="70"/>
      <c r="F41" s="76">
        <f>+F40</f>
        <v>0</v>
      </c>
      <c r="G41" s="76" t="str">
        <f>IF(Principio137[[#This Row],[Respuesta]]="Sí","Conformidad",IF(Principio137[[#This Row],[Respuesta]]="No","No conforme","No Aplica"))</f>
        <v>No Aplica</v>
      </c>
      <c r="H41" s="49" t="str">
        <f>IF(Principio137[[#This Row],[Respuesta]]="No",Respuestas!I186," ")</f>
        <v xml:space="preserve"> </v>
      </c>
      <c r="I41" s="50" t="str">
        <f>+IF($F41=Respuestas!$G$3,Respuestas!$H186,IF($F41=Respuestas!$G$10,Respuestas!$H$5,Respuestas!$H$2))</f>
        <v>En espera de su respuesta</v>
      </c>
    </row>
    <row r="42" spans="1:9" ht="45" x14ac:dyDescent="0.35">
      <c r="A42" s="62">
        <f>Respuestas!C187</f>
        <v>129</v>
      </c>
      <c r="B42" s="62" t="str">
        <f>Respuestas!D187</f>
        <v>6.8</v>
      </c>
      <c r="C42" s="63" t="str">
        <f>Respuestas!F187</f>
        <v>Si la mezcla de especies, tamaños y edades de árboles en la Unidad de Manejose ha visto afectada por las actividades de manejo, ¿Hago algo para restaurarla?</v>
      </c>
      <c r="D42" s="64" t="str">
        <f>+Respuestas!E187</f>
        <v>CMC</v>
      </c>
      <c r="E42" s="70"/>
      <c r="F42" s="47"/>
      <c r="G42" s="48" t="str">
        <f>IF(Principio137[[#This Row],[Respuesta]]="Sí","Conformidad",IF(Principio137[[#This Row],[Respuesta]]="No","No conforme","No Aplica"))</f>
        <v>No Aplica</v>
      </c>
      <c r="H42" s="49" t="str">
        <f>IF(Principio137[[#This Row],[Respuesta]]="No",Respuestas!I187," ")</f>
        <v xml:space="preserve"> </v>
      </c>
      <c r="I42" s="50" t="str">
        <f>+IF($F42=Respuestas!$G$3,Respuestas!$H187,IF($F42=Respuestas!$G$10,Respuestas!$H$5,Respuestas!$H$2))</f>
        <v>En espera de su respuesta</v>
      </c>
    </row>
    <row r="43" spans="1:9" x14ac:dyDescent="0.35">
      <c r="A43" s="62"/>
      <c r="B43" s="62"/>
      <c r="C43" s="63"/>
      <c r="D43" s="64"/>
      <c r="E43" s="46"/>
      <c r="F43" s="76">
        <f>+F42</f>
        <v>0</v>
      </c>
      <c r="G43" s="76" t="str">
        <f>IF(Principio137[[#This Row],[Respuesta]]="Sí","Conformidad",IF(Principio137[[#This Row],[Respuesta]]="No","No conforme","No Aplica"))</f>
        <v>No Aplica</v>
      </c>
      <c r="H43" s="49" t="str">
        <f>IF(Principio137[[#This Row],[Respuesta]]="No",Respuestas!I188," ")</f>
        <v xml:space="preserve"> </v>
      </c>
      <c r="I43" s="50" t="str">
        <f>+IF($F43=Respuestas!$G$3,Respuestas!$H188,IF($F43=Respuestas!$G$10,Respuestas!$H$5,Respuestas!$H$2))</f>
        <v>En espera de su respuesta</v>
      </c>
    </row>
    <row r="44" spans="1:9" ht="60" x14ac:dyDescent="0.35">
      <c r="A44" s="62">
        <f>Respuestas!C189</f>
        <v>130</v>
      </c>
      <c r="B44" s="62" t="str">
        <f>Respuestas!D189</f>
        <v>6.9/6.10/6.11</v>
      </c>
      <c r="C44" s="63" t="str">
        <f>Respuestas!F189</f>
        <v>¿Incluye mi Unidad de Manejo plantaciones forestales o cuenta con otros usos de suelo no forestales en áreas dónde anteriormente había bosque natural o áreas de Alto Valor de Conservación?</v>
      </c>
      <c r="D44" s="64" t="str">
        <f>+Respuestas!E189</f>
        <v>CC</v>
      </c>
      <c r="E44" s="58"/>
      <c r="F44" s="47"/>
      <c r="G44" s="48" t="str">
        <f>IF(Principio137[[#This Row],[Respuesta]]="No","Conformidad",IF(Principio137[[#This Row],[Respuesta]]="Sí","No conforme","No Aplica"))</f>
        <v>No Aplica</v>
      </c>
      <c r="H44" s="49" t="str">
        <f>IF(Principio137[[#This Row],[Respuesta]]="Sí",Respuestas!I189," ")</f>
        <v xml:space="preserve"> </v>
      </c>
      <c r="I44" s="50" t="str">
        <f>+IF($F44=Respuestas!$G$2,Respuestas!$H189,IF($F44=Respuestas!$G$10,Respuestas!$H$5,Respuestas!$H$2))</f>
        <v>En espera de su respuesta</v>
      </c>
    </row>
  </sheetData>
  <sheetProtection algorithmName="SHA-512" hashValue="2prlpZizPLUgpDoNIcDVSHDt1B7/8qHzJW0A/BdJfhK1L2IDeQ4uVb+bWstEBi9MJWuhKADeO+Oo0YSA9pXA4g==" saltValue="yos3n3foqdytlOX+nC8oCw==" spinCount="100000" sheet="1" formatCells="0" formatRows="0" autoFilter="0" pivotTables="0"/>
  <mergeCells count="4">
    <mergeCell ref="A1:I1"/>
    <mergeCell ref="A2:I2"/>
    <mergeCell ref="A3:I3"/>
    <mergeCell ref="A5:I10"/>
  </mergeCells>
  <conditionalFormatting sqref="A13:C13 A14:A44 C14:C44">
    <cfRule type="expression" dxfId="60" priority="4">
      <formula>$D13="CMC"</formula>
    </cfRule>
  </conditionalFormatting>
  <conditionalFormatting sqref="A13:D13 A14:A44 C14:D44">
    <cfRule type="expression" dxfId="59" priority="3">
      <formula>$D13="CC"</formula>
    </cfRule>
  </conditionalFormatting>
  <conditionalFormatting sqref="B14:B44">
    <cfRule type="expression" dxfId="58" priority="1">
      <formula>$D14="CC"</formula>
    </cfRule>
    <cfRule type="expression" dxfId="57" priority="2">
      <formula>$D14="CMC"</formula>
    </cfRule>
  </conditionalFormatting>
  <conditionalFormatting sqref="D13:D44">
    <cfRule type="containsText" dxfId="56" priority="5" operator="containsText" text="CMC">
      <formula>NOT(ISERROR(SEARCH("CMC",D13)))</formula>
    </cfRule>
    <cfRule type="containsText" dxfId="55" priority="6" operator="containsText" text="CC">
      <formula>NOT(ISERROR(SEARCH("CC",D13)))</formula>
    </cfRule>
  </conditionalFormatting>
  <conditionalFormatting sqref="G13:G44">
    <cfRule type="containsText" dxfId="54" priority="7" operator="containsText" text="Conformidad">
      <formula>NOT(ISERROR(SEARCH("Conformidad",G13)))</formula>
    </cfRule>
    <cfRule type="containsText" dxfId="53" priority="8" operator="containsText" text="No conforme">
      <formula>NOT(ISERROR(SEARCH("No conforme",G13)))</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327BA991-53CC-40F5-8C8F-0139CBE9109D}">
          <x14:formula1>
            <xm:f>Respuestas!$A$1:$A$4</xm:f>
          </x14:formula1>
          <xm:sqref>F13:F44</xm:sqref>
        </x14:dataValidation>
      </x14:dataValidations>
    </ext>
    <ext xmlns:x15="http://schemas.microsoft.com/office/spreadsheetml/2010/11/main" uri="{3A4CF648-6AED-40f4-86FF-DC5316D8AED3}">
      <x14:slicerList xmlns:x14="http://schemas.microsoft.com/office/spreadsheetml/2009/9/main">
        <x14:slicer r:id="rId3"/>
      </x14:slicerList>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75D40-E588-44C7-BF6B-1D9CC8F995CD}">
  <sheetPr>
    <tabColor rgb="FF78BE20"/>
  </sheetPr>
  <dimension ref="A1:I24"/>
  <sheetViews>
    <sheetView showZeros="0" zoomScale="40" zoomScaleNormal="40" workbookViewId="0">
      <pane xSplit="9" ySplit="12" topLeftCell="J13" activePane="bottomRight" state="frozen"/>
      <selection pane="topRight" activeCell="J1" sqref="J1"/>
      <selection pane="bottomLeft" activeCell="A13" sqref="A13"/>
      <selection pane="bottomRight" activeCell="A3" sqref="A3:I3"/>
    </sheetView>
  </sheetViews>
  <sheetFormatPr defaultColWidth="11.54296875" defaultRowHeight="15" x14ac:dyDescent="0.35"/>
  <cols>
    <col min="1" max="1" width="15" style="68" bestFit="1" customWidth="1"/>
    <col min="2" max="2" width="8.26953125" style="68" bestFit="1" customWidth="1"/>
    <col min="3" max="3" width="60.7265625" style="68" customWidth="1"/>
    <col min="4" max="4" width="5.54296875" style="68" bestFit="1" customWidth="1"/>
    <col min="5" max="5" width="9.453125" style="68" hidden="1" customWidth="1"/>
    <col min="6" max="6" width="10.54296875" style="68" bestFit="1" customWidth="1"/>
    <col min="7" max="7" width="20.7265625" style="68" bestFit="1" customWidth="1"/>
    <col min="8" max="8" width="15.54296875" style="68" customWidth="1"/>
    <col min="9" max="9" width="69.453125" style="68" customWidth="1"/>
    <col min="10" max="16384" width="11.54296875" style="68"/>
  </cols>
  <sheetData>
    <row r="1" spans="1:9" ht="24.5" x14ac:dyDescent="0.35">
      <c r="A1" s="184" t="s">
        <v>576</v>
      </c>
      <c r="B1" s="185"/>
      <c r="C1" s="185"/>
      <c r="D1" s="185"/>
      <c r="E1" s="185"/>
      <c r="F1" s="185"/>
      <c r="G1" s="185"/>
      <c r="H1" s="185"/>
      <c r="I1" s="186"/>
    </row>
    <row r="2" spans="1:9" ht="75" customHeight="1" x14ac:dyDescent="0.35">
      <c r="A2" s="182" t="s">
        <v>588</v>
      </c>
      <c r="B2" s="183"/>
      <c r="C2" s="183"/>
      <c r="D2" s="183"/>
      <c r="E2" s="183"/>
      <c r="F2" s="183"/>
      <c r="G2" s="183"/>
      <c r="H2" s="183"/>
      <c r="I2" s="183"/>
    </row>
    <row r="3" spans="1:9" x14ac:dyDescent="0.35">
      <c r="A3" s="180" t="s">
        <v>686</v>
      </c>
      <c r="B3" s="180"/>
      <c r="C3" s="180"/>
      <c r="D3" s="180"/>
      <c r="E3" s="180"/>
      <c r="F3" s="180"/>
      <c r="G3" s="180"/>
      <c r="H3" s="180"/>
      <c r="I3" s="180"/>
    </row>
    <row r="4" spans="1:9" ht="5.15" customHeight="1" x14ac:dyDescent="0.35">
      <c r="A4" s="1"/>
      <c r="B4" s="1"/>
      <c r="C4" s="1"/>
      <c r="D4" s="1"/>
      <c r="E4" s="1"/>
      <c r="F4" s="1"/>
      <c r="G4" s="1"/>
      <c r="H4" s="1"/>
      <c r="I4" s="1"/>
    </row>
    <row r="5" spans="1:9" x14ac:dyDescent="0.35">
      <c r="A5" s="181"/>
      <c r="B5" s="181"/>
      <c r="C5" s="181"/>
      <c r="D5" s="181"/>
      <c r="E5" s="181"/>
      <c r="F5" s="181"/>
      <c r="G5" s="181"/>
      <c r="H5" s="181"/>
      <c r="I5" s="181"/>
    </row>
    <row r="6" spans="1:9" x14ac:dyDescent="0.35">
      <c r="A6" s="181"/>
      <c r="B6" s="181"/>
      <c r="C6" s="181"/>
      <c r="D6" s="181"/>
      <c r="E6" s="181"/>
      <c r="F6" s="181"/>
      <c r="G6" s="181"/>
      <c r="H6" s="181"/>
      <c r="I6" s="181"/>
    </row>
    <row r="7" spans="1:9" x14ac:dyDescent="0.35">
      <c r="A7" s="181"/>
      <c r="B7" s="181"/>
      <c r="C7" s="181"/>
      <c r="D7" s="181"/>
      <c r="E7" s="181"/>
      <c r="F7" s="181"/>
      <c r="G7" s="181"/>
      <c r="H7" s="181"/>
      <c r="I7" s="181"/>
    </row>
    <row r="8" spans="1:9" x14ac:dyDescent="0.35">
      <c r="A8" s="181"/>
      <c r="B8" s="181"/>
      <c r="C8" s="181"/>
      <c r="D8" s="181"/>
      <c r="E8" s="181"/>
      <c r="F8" s="181"/>
      <c r="G8" s="181"/>
      <c r="H8" s="181"/>
      <c r="I8" s="181"/>
    </row>
    <row r="9" spans="1:9" x14ac:dyDescent="0.35">
      <c r="A9" s="181"/>
      <c r="B9" s="181"/>
      <c r="C9" s="181"/>
      <c r="D9" s="181"/>
      <c r="E9" s="181"/>
      <c r="F9" s="181"/>
      <c r="G9" s="181"/>
      <c r="H9" s="181"/>
      <c r="I9" s="181"/>
    </row>
    <row r="10" spans="1:9" x14ac:dyDescent="0.35">
      <c r="A10" s="181"/>
      <c r="B10" s="181"/>
      <c r="C10" s="181"/>
      <c r="D10" s="181"/>
      <c r="E10" s="181"/>
      <c r="F10" s="181"/>
      <c r="G10" s="181"/>
      <c r="H10" s="181"/>
      <c r="I10" s="181"/>
    </row>
    <row r="11" spans="1:9" ht="5.15" customHeight="1" x14ac:dyDescent="0.35">
      <c r="A11" s="35"/>
      <c r="B11" s="35"/>
      <c r="C11" s="35"/>
      <c r="D11" s="35"/>
      <c r="E11" s="35"/>
      <c r="F11" s="35"/>
      <c r="G11" s="35"/>
      <c r="H11" s="35"/>
      <c r="I11" s="35"/>
    </row>
    <row r="12" spans="1:9" ht="15.5" thickBot="1" x14ac:dyDescent="0.4">
      <c r="A12" s="36" t="s">
        <v>578</v>
      </c>
      <c r="B12" s="37" t="s">
        <v>13</v>
      </c>
      <c r="C12" s="60" t="s">
        <v>579</v>
      </c>
      <c r="D12" s="38" t="s">
        <v>14</v>
      </c>
      <c r="E12" s="38" t="s">
        <v>580</v>
      </c>
      <c r="F12" s="39" t="s">
        <v>16</v>
      </c>
      <c r="G12" s="38" t="s">
        <v>581</v>
      </c>
      <c r="H12" s="38" t="s">
        <v>18</v>
      </c>
      <c r="I12" s="40" t="s">
        <v>582</v>
      </c>
    </row>
    <row r="13" spans="1:9" ht="15.5" thickTop="1" x14ac:dyDescent="0.35">
      <c r="A13" s="62">
        <f>Respuestas!C190</f>
        <v>131</v>
      </c>
      <c r="B13" s="62" t="str">
        <f>Respuestas!D190</f>
        <v>7.1</v>
      </c>
      <c r="C13" s="63" t="str">
        <f>Respuestas!F190</f>
        <v>¿Cuento con un Plan de Manejo?</v>
      </c>
      <c r="D13" s="64" t="str">
        <f>+Respuestas!E190</f>
        <v>CC</v>
      </c>
      <c r="E13" s="41"/>
      <c r="F13" s="42"/>
      <c r="G13" s="43" t="str">
        <f>IF(Principio1378[[#This Row],[Respuesta]]="Sí","Conformidad",IF(Principio1378[[#This Row],[Respuesta]]="No","No conforme","No Aplica"))</f>
        <v>No Aplica</v>
      </c>
      <c r="H13" s="44" t="str">
        <f>IF(Principio1378[[#This Row],[Respuesta]]="No",Respuestas!I190," ")</f>
        <v xml:space="preserve"> </v>
      </c>
      <c r="I13" s="45" t="str">
        <f>+IF($F13=Respuestas!$G$3,Respuestas!$H190,IF($F13=Respuestas!$G$5,Respuestas!$H$5,Respuestas!$H$6))</f>
        <v>En espera de su respuesta</v>
      </c>
    </row>
    <row r="14" spans="1:9" ht="30" x14ac:dyDescent="0.35">
      <c r="A14" s="62">
        <f>Respuestas!C191</f>
        <v>132</v>
      </c>
      <c r="B14" s="62" t="str">
        <f>Respuestas!D191</f>
        <v>7.1</v>
      </c>
      <c r="C14" s="63" t="str">
        <f>Respuestas!F191</f>
        <v>¿He incluido en mi Plan de Manejo la visión y los valores de mi Organización?</v>
      </c>
      <c r="D14" s="64" t="str">
        <f>+Respuestas!E191</f>
        <v>CC</v>
      </c>
      <c r="E14" s="69"/>
      <c r="F14" s="51"/>
      <c r="G14" s="48" t="str">
        <f>IF(Principio1378[[#This Row],[Respuesta]]="Sí","Conformidad",IF(Principio1378[[#This Row],[Respuesta]]="No","No conforme","No Aplica"))</f>
        <v>No Aplica</v>
      </c>
      <c r="H14" s="49" t="str">
        <f>IF(Principio1378[[#This Row],[Respuesta]]="No",Respuestas!I191," ")</f>
        <v xml:space="preserve"> </v>
      </c>
      <c r="I14" s="50" t="str">
        <f>+IF($F14=Respuestas!$G$3,Respuestas!$H191,IF($F14=Respuestas!$G$5,Respuestas!$H$5,Respuestas!$H$6))</f>
        <v>En espera de su respuesta</v>
      </c>
    </row>
    <row r="15" spans="1:9" ht="45" x14ac:dyDescent="0.35">
      <c r="A15" s="62">
        <f>Respuestas!C192</f>
        <v>133</v>
      </c>
      <c r="B15" s="62" t="str">
        <f>Respuestas!D192</f>
        <v>7.1</v>
      </c>
      <c r="C15" s="63" t="str">
        <f>Respuestas!F192</f>
        <v>¿He incluido en mi Plan de Manejo objetivosmedibles (incluyendo objetivos sociales y ambientales) que se puede monitorear a lo largo del tiempo?</v>
      </c>
      <c r="D15" s="64" t="str">
        <f>+Respuestas!E192</f>
        <v>CC</v>
      </c>
      <c r="E15" s="46"/>
      <c r="F15" s="47"/>
      <c r="G15" s="48" t="str">
        <f>IF(Principio1378[[#This Row],[Respuesta]]="Sí","Conformidad",IF(Principio1378[[#This Row],[Respuesta]]="No","No conforme","No Aplica"))</f>
        <v>No Aplica</v>
      </c>
      <c r="H15" s="49" t="str">
        <f>IF(Principio1378[[#This Row],[Respuesta]]="No",Respuestas!I192," ")</f>
        <v xml:space="preserve"> </v>
      </c>
      <c r="I15" s="50" t="str">
        <f>+IF($F15=Respuestas!$G$3,Respuestas!$H192,IF($F15=Respuestas!$G$10,Respuestas!$H$5,Respuestas!$H$2))</f>
        <v>En espera de su respuesta</v>
      </c>
    </row>
    <row r="16" spans="1:9" ht="30" x14ac:dyDescent="0.35">
      <c r="A16" s="62">
        <f>Respuestas!C193</f>
        <v>134</v>
      </c>
      <c r="B16" s="62" t="str">
        <f>Respuestas!D193</f>
        <v>7.2</v>
      </c>
      <c r="C16" s="63" t="str">
        <f>Respuestas!F193</f>
        <v>¿He incluido en mi Plan de Manejo las actividades que voy a realizar para cumplir con los objetivos?</v>
      </c>
      <c r="D16" s="64" t="str">
        <f>+Respuestas!E193</f>
        <v>CMC</v>
      </c>
      <c r="E16" s="46"/>
      <c r="F16" s="47"/>
      <c r="G16" s="48" t="str">
        <f>IF(Principio1378[[#This Row],[Respuesta]]="Sí","Conformidad",IF(Principio1378[[#This Row],[Respuesta]]="No","No conforme","No Aplica"))</f>
        <v>No Aplica</v>
      </c>
      <c r="H16" s="49" t="str">
        <f>IF(Principio1378[[#This Row],[Respuesta]]="No",Respuestas!I193," ")</f>
        <v xml:space="preserve"> </v>
      </c>
      <c r="I16" s="50" t="str">
        <f>+IF($F16=Respuestas!$G$3,Respuestas!$H193,IF($F16=Respuestas!$G$10,Respuestas!$H$5,Respuestas!$H$2))</f>
        <v>En espera de su respuesta</v>
      </c>
    </row>
    <row r="17" spans="1:9" ht="30" x14ac:dyDescent="0.35">
      <c r="A17" s="62">
        <f>Respuestas!C194</f>
        <v>135</v>
      </c>
      <c r="B17" s="62" t="str">
        <f>Respuestas!D194</f>
        <v>7.2</v>
      </c>
      <c r="C17" s="63" t="str">
        <f>Respuestas!F194</f>
        <v>¿He incluido en mi Plan de Manejo todos los temas que establece el estándar FSC en sus Anexos E y F?</v>
      </c>
      <c r="D17" s="64" t="str">
        <f>+Respuestas!E194</f>
        <v>CMC</v>
      </c>
      <c r="E17" s="46"/>
      <c r="F17" s="47"/>
      <c r="G17" s="48" t="str">
        <f>IF(Principio1378[[#This Row],[Respuesta]]="Sí","Conformidad",IF(Principio1378[[#This Row],[Respuesta]]="No","No conforme","No Aplica"))</f>
        <v>No Aplica</v>
      </c>
      <c r="H17" s="49" t="str">
        <f>IF(Principio1378[[#This Row],[Respuesta]]="No",Respuestas!I194," ")</f>
        <v xml:space="preserve"> </v>
      </c>
      <c r="I17" s="50" t="str">
        <f>+IF($F17=Respuestas!$G$3,Respuestas!$H194,IF($F17=Respuestas!$G$10,Respuestas!$H$5,Respuestas!$H$2))</f>
        <v>En espera de su respuesta</v>
      </c>
    </row>
    <row r="18" spans="1:9" ht="30" x14ac:dyDescent="0.35">
      <c r="A18" s="62">
        <f>Respuestas!C195</f>
        <v>136</v>
      </c>
      <c r="B18" s="62" t="str">
        <f>Respuestas!D195</f>
        <v>7.3</v>
      </c>
      <c r="C18" s="63" t="str">
        <f>Respuestas!F195</f>
        <v>¿Doy seguimiento y superviso la implementación y monitoreo de las metas verificables del Plan de Manejo?</v>
      </c>
      <c r="D18" s="64" t="str">
        <f>+Respuestas!E195</f>
        <v>CMC</v>
      </c>
      <c r="E18" s="52"/>
      <c r="F18" s="47"/>
      <c r="G18" s="48" t="str">
        <f>IF(Principio1378[[#This Row],[Respuesta]]="Sí","Conformidad",IF(Principio1378[[#This Row],[Respuesta]]="No","No conforme","No Aplica"))</f>
        <v>No Aplica</v>
      </c>
      <c r="H18" s="49" t="str">
        <f>IF(Principio1378[[#This Row],[Respuesta]]="No",Respuestas!I195," ")</f>
        <v xml:space="preserve"> </v>
      </c>
      <c r="I18" s="50" t="str">
        <f>+IF($F18=Respuestas!$G$3,Respuestas!$H195,IF($F18=Respuestas!$G$10,Respuestas!$H$5,Respuestas!$H$2))</f>
        <v>En espera de su respuesta</v>
      </c>
    </row>
    <row r="19" spans="1:9" ht="30" x14ac:dyDescent="0.35">
      <c r="A19" s="62">
        <f>Respuestas!C196</f>
        <v>137</v>
      </c>
      <c r="B19" s="62" t="str">
        <f>Respuestas!D196</f>
        <v>7.4</v>
      </c>
      <c r="C19" s="63" t="str">
        <f>Respuestas!F196</f>
        <v>¿Reviso y actualizo mi Plan de Manejo cada 5 años, o cuando lo exigen las normas legales?</v>
      </c>
      <c r="D19" s="64" t="str">
        <f>+Respuestas!E196</f>
        <v>CMC</v>
      </c>
      <c r="E19" s="46"/>
      <c r="F19" s="47"/>
      <c r="G19" s="48" t="str">
        <f>IF(Principio1378[[#This Row],[Respuesta]]="Sí","Conformidad",IF(Principio1378[[#This Row],[Respuesta]]="No","No conforme","No Aplica"))</f>
        <v>No Aplica</v>
      </c>
      <c r="H19" s="49" t="str">
        <f>IF(Principio1378[[#This Row],[Respuesta]]="No",Respuestas!I196," ")</f>
        <v xml:space="preserve"> </v>
      </c>
      <c r="I19" s="50" t="str">
        <f>+IF($F19=Respuestas!$G$3,Respuestas!$H196,IF($F19=Respuestas!$G$10,Respuestas!$H$5,Respuestas!$H$2))</f>
        <v>En espera de su respuesta</v>
      </c>
    </row>
    <row r="20" spans="1:9" ht="30" x14ac:dyDescent="0.35">
      <c r="A20" s="62">
        <f>Respuestas!C197</f>
        <v>138</v>
      </c>
      <c r="B20" s="62" t="str">
        <f>Respuestas!D197</f>
        <v>7.5</v>
      </c>
      <c r="C20" s="63" t="str">
        <f>Respuestas!F197</f>
        <v>¿Tengo un resumen del Plan de Manejo que está a disposición pública?</v>
      </c>
      <c r="D20" s="64" t="str">
        <f>+Respuestas!E197</f>
        <v>CMC</v>
      </c>
      <c r="E20" s="46"/>
      <c r="F20" s="47"/>
      <c r="G20" s="48" t="str">
        <f>IF(Principio1378[[#This Row],[Respuesta]]="Sí","Conformidad",IF(Principio1378[[#This Row],[Respuesta]]="No","No conforme","No Aplica"))</f>
        <v>No Aplica</v>
      </c>
      <c r="H20" s="49" t="str">
        <f>IF(Principio1378[[#This Row],[Respuesta]]="No",Respuestas!I197," ")</f>
        <v xml:space="preserve"> </v>
      </c>
      <c r="I20" s="50" t="str">
        <f>+IF($F20=Respuestas!$G$3,Respuestas!$H197,IF($F20=Respuestas!$G$10,Respuestas!$H$5,Respuestas!$H$2))</f>
        <v>En espera de su respuesta</v>
      </c>
    </row>
    <row r="21" spans="1:9" ht="30" x14ac:dyDescent="0.35">
      <c r="A21" s="62">
        <f>Respuestas!C198</f>
        <v>139</v>
      </c>
      <c r="B21" s="62" t="str">
        <f>Respuestas!D198</f>
        <v>7.6</v>
      </c>
      <c r="C21" s="63" t="str">
        <f>Respuestas!F198</f>
        <v>¿Hay personas afectadas por, o que estén interesadas en mi manejo forestal?</v>
      </c>
      <c r="D21" s="64" t="str">
        <f>+Respuestas!E198</f>
        <v>CMC</v>
      </c>
      <c r="E21" s="46"/>
      <c r="F21" s="47"/>
      <c r="G21" s="48" t="str">
        <f>IF(Principio1378[[#This Row],[Respuesta]]="No","Conformidad",IF(Principio1378[[#This Row],[Respuesta]]="Sí","No conforme","No Aplica"))</f>
        <v>No Aplica</v>
      </c>
      <c r="H21" s="49" t="str">
        <f>IF(Principio1378[[#This Row],[Respuesta]]="Sí",Respuestas!I198," ")</f>
        <v xml:space="preserve"> </v>
      </c>
      <c r="I21" s="50" t="str">
        <f>+IF($F21=Respuestas!$G$2,Respuestas!$H198,IF($F21=Respuestas!$G$10,Respuestas!$H$5,Respuestas!$H$2))</f>
        <v>En espera de su respuesta</v>
      </c>
    </row>
    <row r="22" spans="1:9" ht="30" x14ac:dyDescent="0.35">
      <c r="A22" s="62">
        <f>Respuestas!C199</f>
        <v>140</v>
      </c>
      <c r="B22" s="62" t="str">
        <f>Respuestas!D199</f>
        <v>7.6</v>
      </c>
      <c r="C22" s="63" t="str">
        <f>Respuestas!F199</f>
        <v>Si personas interesadas lo solicitan, ¿Les informo sobre mis actividades de manejo forestal?</v>
      </c>
      <c r="D22" s="64" t="str">
        <f>+Respuestas!E199</f>
        <v>CMC</v>
      </c>
      <c r="E22" s="46"/>
      <c r="F22" s="47"/>
      <c r="G22" s="48" t="str">
        <f>IF(Principio1378[[#This Row],[Respuesta]]="Sí","Conformidad",IF(Principio1378[[#This Row],[Respuesta]]="No","No conforme","No Aplica"))</f>
        <v>No Aplica</v>
      </c>
      <c r="H22" s="49" t="str">
        <f>IF(Principio1378[[#This Row],[Respuesta]]="No",Respuestas!I199," ")</f>
        <v xml:space="preserve"> </v>
      </c>
      <c r="I22" s="50" t="str">
        <f>+IF($F22=Respuestas!$G$3,Respuestas!$H199,IF($F22=Respuestas!$G$10,Respuestas!$H$5,Respuestas!$H$2))</f>
        <v>En espera de su respuesta</v>
      </c>
    </row>
    <row r="23" spans="1:9" ht="45" x14ac:dyDescent="0.35">
      <c r="A23" s="62">
        <f>Respuestas!C200</f>
        <v>141</v>
      </c>
      <c r="B23" s="62" t="str">
        <f>Respuestas!D200</f>
        <v>7.6</v>
      </c>
      <c r="C23" s="63" t="str">
        <f>Respuestas!F200</f>
        <v>¿Aseguro de involucrar a personas afectadas en la planificación y el monitoreo de las actividades de manejo forestal?</v>
      </c>
      <c r="D23" s="64" t="str">
        <f>+Respuestas!E200</f>
        <v>CMC</v>
      </c>
      <c r="E23" s="69"/>
      <c r="F23" s="51"/>
      <c r="G23" s="48" t="str">
        <f>IF(Principio1378[[#This Row],[Respuesta]]="Sí","Conformidad",IF(Principio1378[[#This Row],[Respuesta]]="No","No conforme","No Aplica"))</f>
        <v>No Aplica</v>
      </c>
      <c r="H23" s="49" t="str">
        <f>IF(Principio1378[[#This Row],[Respuesta]]="No",Respuestas!I200," ")</f>
        <v xml:space="preserve"> </v>
      </c>
      <c r="I23" s="50" t="str">
        <f>+IF($F23=Respuestas!$G$3,Respuestas!$H200,IF($F23=Respuestas!$G$10,Respuestas!$H$5,Respuestas!$H$2))</f>
        <v>En espera de su respuesta</v>
      </c>
    </row>
    <row r="24" spans="1:9" x14ac:dyDescent="0.35">
      <c r="A24" s="62"/>
      <c r="B24" s="62"/>
      <c r="C24" s="63"/>
      <c r="D24" s="64"/>
      <c r="E24" s="69"/>
      <c r="F24" s="119">
        <f>F23</f>
        <v>0</v>
      </c>
      <c r="G24" s="76" t="str">
        <f>IF(Principio1378[[#This Row],[Respuesta]]="Sí","Conformidad",IF(Principio1378[[#This Row],[Respuesta]]="No","No conforme","No Aplica"))</f>
        <v>No Aplica</v>
      </c>
      <c r="H24" s="49" t="str">
        <f>IF(Principio1378[[#This Row],[Respuesta]]="No",Respuestas!I201," ")</f>
        <v xml:space="preserve"> </v>
      </c>
      <c r="I24" s="50" t="str">
        <f>+IF($F24=Respuestas!$G$3,Respuestas!$H201,IF($F24=Respuestas!$G$10,Respuestas!$H$5,Respuestas!$H$2))</f>
        <v>En espera de su respuesta</v>
      </c>
    </row>
  </sheetData>
  <sheetProtection algorithmName="SHA-512" hashValue="0mXRtRE7leNFkDSomdtfldpvS3zpeUA0DoQwNTbbuwRiO8/akxBllY9vsedH4uIRtu7gFhNIsIy+3yxcmOajkg==" saltValue="0+Sf7ymV2QAkMh4NCgwVEA==" spinCount="100000" sheet="1" formatCells="0" formatRows="0" autoFilter="0" pivotTables="0"/>
  <mergeCells count="4">
    <mergeCell ref="A1:I1"/>
    <mergeCell ref="A2:I2"/>
    <mergeCell ref="A3:I3"/>
    <mergeCell ref="A5:I10"/>
  </mergeCells>
  <conditionalFormatting sqref="A13:C14 A14:A24 C15:C24">
    <cfRule type="expression" dxfId="52" priority="4">
      <formula>$D13="CMC"</formula>
    </cfRule>
  </conditionalFormatting>
  <conditionalFormatting sqref="A13:D14 A14:A24 C15:D24">
    <cfRule type="expression" dxfId="51" priority="3">
      <formula>$D13="CC"</formula>
    </cfRule>
  </conditionalFormatting>
  <conditionalFormatting sqref="B15:B24">
    <cfRule type="expression" dxfId="50" priority="1">
      <formula>$D15="CC"</formula>
    </cfRule>
    <cfRule type="expression" dxfId="49" priority="2">
      <formula>$D15="CMC"</formula>
    </cfRule>
  </conditionalFormatting>
  <conditionalFormatting sqref="D13:D24">
    <cfRule type="containsText" dxfId="48" priority="5" operator="containsText" text="CMC">
      <formula>NOT(ISERROR(SEARCH("CMC",D13)))</formula>
    </cfRule>
    <cfRule type="containsText" dxfId="47" priority="6" operator="containsText" text="CC">
      <formula>NOT(ISERROR(SEARCH("CC",D13)))</formula>
    </cfRule>
  </conditionalFormatting>
  <conditionalFormatting sqref="G13:G24">
    <cfRule type="containsText" dxfId="46" priority="7" operator="containsText" text="Conformidad">
      <formula>NOT(ISERROR(SEARCH("Conformidad",G13)))</formula>
    </cfRule>
    <cfRule type="containsText" dxfId="45" priority="8" operator="containsText" text="No conforme">
      <formula>NOT(ISERROR(SEARCH("No conforme",G13)))</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7FCD1EE-03DD-47A2-8414-0E2801F7609F}">
          <x14:formula1>
            <xm:f>Respuestas!$A$1:$A$4</xm:f>
          </x14:formula1>
          <xm:sqref>F13:F24</xm:sqref>
        </x14:dataValidation>
      </x14:dataValidations>
    </ext>
    <ext xmlns:x15="http://schemas.microsoft.com/office/spreadsheetml/2010/11/main" uri="{3A4CF648-6AED-40f4-86FF-DC5316D8AED3}">
      <x14:slicerList xmlns:x14="http://schemas.microsoft.com/office/spreadsheetml/2009/9/main">
        <x14:slicer r:id="rId3"/>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fc2542a-561c-4b3e-ba0c-b6a93958cf96">
      <Terms xmlns="http://schemas.microsoft.com/office/infopath/2007/PartnerControls"/>
    </lcf76f155ced4ddcb4097134ff3c332f>
    <TaxCatchAll xmlns="5b5afd21-02a2-479e-8ccf-e4ace2f9df0f" xsi:nil="true"/>
    <SharedWithUsers xmlns="5b5afd21-02a2-479e-8ccf-e4ace2f9df0f">
      <UserInfo>
        <DisplayName/>
        <AccountId xsi:nil="true"/>
        <AccountType/>
      </UserInfo>
    </SharedWithUsers>
    <MediaLengthInSeconds xmlns="efc2542a-561c-4b3e-ba0c-b6a93958cf96" xsi:nil="true"/>
    <hyperlink xmlns="efc2542a-561c-4b3e-ba0c-b6a93958cf96">
      <Url xsi:nil="true"/>
      <Description xsi:nil="true"/>
    </hyperlink>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CB29C2D4AD9A248AC9551809FB7475D" ma:contentTypeVersion="19" ma:contentTypeDescription="Create a new document." ma:contentTypeScope="" ma:versionID="8557ca4e3648ece916809f53fbf58a10">
  <xsd:schema xmlns:xsd="http://www.w3.org/2001/XMLSchema" xmlns:xs="http://www.w3.org/2001/XMLSchema" xmlns:p="http://schemas.microsoft.com/office/2006/metadata/properties" xmlns:ns2="efc2542a-561c-4b3e-ba0c-b6a93958cf96" xmlns:ns3="5b5afd21-02a2-479e-8ccf-e4ace2f9df0f" targetNamespace="http://schemas.microsoft.com/office/2006/metadata/properties" ma:root="true" ma:fieldsID="448f5b58fc9ad5107174c7aff04e944e" ns2:_="" ns3:_="">
    <xsd:import namespace="efc2542a-561c-4b3e-ba0c-b6a93958cf96"/>
    <xsd:import namespace="5b5afd21-02a2-479e-8ccf-e4ace2f9df0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hyperlink"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c2542a-561c-4b3e-ba0c-b6a93958cf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hyperlink" ma:index="20"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2cac1bc-b845-4316-a757-d4fa565f3c4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5afd21-02a2-479e-8ccf-e4ace2f9df0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9c0eef9c-d029-4a8e-98fa-d12d3dc82031}" ma:internalName="TaxCatchAll" ma:showField="CatchAllData" ma:web="5b5afd21-02a2-479e-8ccf-e4ace2f9df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292407-6696-4352-B80E-39885EB39C1D}">
  <ds:schemaRefs>
    <ds:schemaRef ds:uri="http://schemas.microsoft.com/office/2006/metadata/properties"/>
    <ds:schemaRef ds:uri="http://schemas.microsoft.com/office/infopath/2007/PartnerControls"/>
    <ds:schemaRef ds:uri="b88ac1c6-6389-40a6-8f7e-c38681aa5506"/>
    <ds:schemaRef ds:uri="cb1a69d6-7238-4bc4-a012-331f5ccf8d60"/>
  </ds:schemaRefs>
</ds:datastoreItem>
</file>

<file path=customXml/itemProps2.xml><?xml version="1.0" encoding="utf-8"?>
<ds:datastoreItem xmlns:ds="http://schemas.openxmlformats.org/officeDocument/2006/customXml" ds:itemID="{8BEF2787-E235-4ABB-BF21-B636373F89F5}"/>
</file>

<file path=customXml/itemProps3.xml><?xml version="1.0" encoding="utf-8"?>
<ds:datastoreItem xmlns:ds="http://schemas.openxmlformats.org/officeDocument/2006/customXml" ds:itemID="{8BE71738-0B40-4224-AEB1-EEBB1DE9C6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Guía de Uso</vt:lpstr>
      <vt:lpstr>Respuestas</vt:lpstr>
      <vt:lpstr>P1</vt:lpstr>
      <vt:lpstr>P2</vt:lpstr>
      <vt:lpstr>P3</vt:lpstr>
      <vt:lpstr>P4</vt:lpstr>
      <vt:lpstr>P5</vt:lpstr>
      <vt:lpstr>P6</vt:lpstr>
      <vt:lpstr>P7</vt:lpstr>
      <vt:lpstr>P8</vt:lpstr>
      <vt:lpstr>P9</vt:lpstr>
      <vt:lpstr>P10</vt:lpstr>
      <vt:lpstr>CONFORMES</vt:lpstr>
      <vt:lpstr>EN PROCESO</vt:lpstr>
      <vt:lpstr>PLAN</vt:lpstr>
      <vt:lpstr>P&amp;C FSC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Info FSC Argentina</dc:creator>
  <cp:keywords/>
  <dc:description/>
  <cp:lastModifiedBy>Janja Eke</cp:lastModifiedBy>
  <cp:revision/>
  <dcterms:created xsi:type="dcterms:W3CDTF">2024-02-02T03:37:36Z</dcterms:created>
  <dcterms:modified xsi:type="dcterms:W3CDTF">2024-08-21T04:08:38Z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0x0101002CB29C2D4AD9A248AC9551809FB7475D</vt:lpwstr>
  </property>
  <property fmtid="{D5CDD505-2E9C-101B-9397-08002B2CF9AE}" pid="3" name="Order">
    <vt:r8>786200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y fmtid="{D5CDD505-2E9C-101B-9397-08002B2CF9AE}" pid="11" name="hyperlink">
    <vt:lpwstr>, </vt:lpwstr>
  </property>
  <property fmtid="{D5CDD505-2E9C-101B-9397-08002B2CF9AE}" pid="12" name="_SourceUrl">
    <vt:lpwstr/>
  </property>
  <property fmtid="{D5CDD505-2E9C-101B-9397-08002B2CF9AE}" pid="13" name="_SharedFileIndex">
    <vt:lpwstr/>
  </property>
</Properties>
</file>